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upphandlingsmyndigheten-my.sharepoint.com/personal/jens_johansson_uhmynd_se/Documents/Projekt Inköpsstrategisk modell/PLCA 2020/Beslut/till beslut/"/>
    </mc:Choice>
  </mc:AlternateContent>
  <xr:revisionPtr revIDLastSave="254" documentId="13_ncr:1_{7F7728DD-1F55-457B-BDE3-BA8067B59C58}" xr6:coauthVersionLast="47" xr6:coauthVersionMax="47" xr10:uidLastSave="{76CDA654-65D8-4291-91A2-9D8F597865F4}"/>
  <bookViews>
    <workbookView xWindow="-108" yWindow="-108" windowWidth="23256" windowHeight="12576" xr2:uid="{EDAFBBE2-F726-4BEC-AFC6-F989B6FF9482}"/>
  </bookViews>
  <sheets>
    <sheet name="Information" sheetId="5" r:id="rId1"/>
    <sheet name="Fördelningsnyckel livsmedel" sheetId="4" r:id="rId2"/>
    <sheet name="Framräkning av UHM-indikatorer" sheetId="3" r:id="rId3"/>
  </sheets>
  <externalReferences>
    <externalReference r:id="rId4"/>
  </externalReferences>
  <definedNames>
    <definedName name="_1Signallista2016Avtalmatcharejalla_Crosstab1_Crosstab1_Columns" localSheetId="2">[1]Bas!#REF!</definedName>
    <definedName name="_1Signallista2016Avtalmatcharejalla_Crosstab1_Crosstab1_Columns" localSheetId="1">[1]Bas!#REF!</definedName>
    <definedName name="_1Signallista2016Avtalmatcharejalla_Crosstab1_Crosstab1_Columns">[1]Bas!#REF!</definedName>
    <definedName name="_1Signallista2016Avtalmatcharejalla_Crosstab1_Crosstab1_Measure">[1]Bas!#REF!</definedName>
    <definedName name="_xlnm._FilterDatabase" localSheetId="2" hidden="1">'Framräkning av UHM-indikatorer'!$A$20:$AD$114</definedName>
    <definedName name="_xlnm._FilterDatabase" localSheetId="1" hidden="1">'Fördelningsnyckel livsmedel'!$A$14:$E$104</definedName>
    <definedName name="cpv_2008_1" localSheetId="2">#REF!</definedName>
    <definedName name="cpv_2008_1" localSheetId="1">#REF!</definedName>
    <definedName name="cpv_2008_1">#REF!</definedName>
    <definedName name="cpv_supplement_2008_2" localSheetId="2">#REF!</definedName>
    <definedName name="cpv_supplement_2008_2" localSheetId="1">#REF!</definedName>
    <definedName name="cpv_supplement_2008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W1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06" i="4" s="1"/>
  <c r="S108" i="4"/>
  <c r="S10" i="4" s="1"/>
  <c r="S13" i="4" s="1"/>
  <c r="N15" i="4"/>
  <c r="P15" i="4" s="1"/>
  <c r="U13" i="4" l="1"/>
  <c r="I21" i="3" l="1"/>
  <c r="S21" i="3" s="1"/>
  <c r="R21" i="3"/>
  <c r="L106" i="4"/>
  <c r="L13" i="4" s="1"/>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D106" i="4"/>
  <c r="G104" i="4"/>
  <c r="I104" i="4" s="1"/>
  <c r="G103" i="4"/>
  <c r="I103" i="4" s="1"/>
  <c r="G102" i="4"/>
  <c r="I102" i="4" s="1"/>
  <c r="G101" i="4"/>
  <c r="I101" i="4" s="1"/>
  <c r="G100" i="4"/>
  <c r="I100" i="4" s="1"/>
  <c r="G99" i="4"/>
  <c r="I99" i="4" s="1"/>
  <c r="G98" i="4"/>
  <c r="I98" i="4" s="1"/>
  <c r="G97" i="4"/>
  <c r="I97" i="4" s="1"/>
  <c r="G96" i="4"/>
  <c r="I96" i="4" s="1"/>
  <c r="G95" i="4"/>
  <c r="I95" i="4" s="1"/>
  <c r="G94" i="4"/>
  <c r="I94" i="4" s="1"/>
  <c r="G93" i="4"/>
  <c r="I93" i="4" s="1"/>
  <c r="G92" i="4"/>
  <c r="I92" i="4" s="1"/>
  <c r="G91" i="4"/>
  <c r="I91" i="4" s="1"/>
  <c r="G90" i="4"/>
  <c r="I90" i="4" s="1"/>
  <c r="G89" i="4"/>
  <c r="I89" i="4" s="1"/>
  <c r="G88" i="4"/>
  <c r="I88" i="4" s="1"/>
  <c r="G87" i="4"/>
  <c r="I87" i="4" s="1"/>
  <c r="G86" i="4"/>
  <c r="I86" i="4" s="1"/>
  <c r="G85" i="4"/>
  <c r="I85" i="4" s="1"/>
  <c r="G84" i="4"/>
  <c r="I84" i="4" s="1"/>
  <c r="G83" i="4"/>
  <c r="I83" i="4" s="1"/>
  <c r="G82" i="4"/>
  <c r="I82" i="4" s="1"/>
  <c r="G81" i="4"/>
  <c r="I81" i="4" s="1"/>
  <c r="G80" i="4"/>
  <c r="I80" i="4" s="1"/>
  <c r="G79" i="4"/>
  <c r="I79" i="4" s="1"/>
  <c r="G78" i="4"/>
  <c r="I78" i="4" s="1"/>
  <c r="G77" i="4"/>
  <c r="I77" i="4" s="1"/>
  <c r="G76" i="4"/>
  <c r="I76" i="4" s="1"/>
  <c r="G75" i="4"/>
  <c r="I75" i="4" s="1"/>
  <c r="G74" i="4"/>
  <c r="I74" i="4" s="1"/>
  <c r="G73" i="4"/>
  <c r="I73" i="4" s="1"/>
  <c r="G72" i="4"/>
  <c r="I72" i="4" s="1"/>
  <c r="G71" i="4"/>
  <c r="I71" i="4" s="1"/>
  <c r="G70" i="4"/>
  <c r="I70" i="4" s="1"/>
  <c r="G69" i="4"/>
  <c r="I69" i="4" s="1"/>
  <c r="G68" i="4"/>
  <c r="I68" i="4" s="1"/>
  <c r="G67" i="4"/>
  <c r="I67" i="4" s="1"/>
  <c r="G66" i="4"/>
  <c r="I66" i="4" s="1"/>
  <c r="G65" i="4"/>
  <c r="I65" i="4" s="1"/>
  <c r="G64" i="4"/>
  <c r="I64" i="4" s="1"/>
  <c r="G63" i="4"/>
  <c r="I63" i="4" s="1"/>
  <c r="G62" i="4"/>
  <c r="I62" i="4" s="1"/>
  <c r="G61" i="4"/>
  <c r="I61" i="4" s="1"/>
  <c r="G60" i="4"/>
  <c r="I60" i="4" s="1"/>
  <c r="G59" i="4"/>
  <c r="I59" i="4" s="1"/>
  <c r="G58" i="4"/>
  <c r="I58" i="4" s="1"/>
  <c r="G57" i="4"/>
  <c r="I57" i="4" s="1"/>
  <c r="G56" i="4"/>
  <c r="I56" i="4" s="1"/>
  <c r="G55" i="4"/>
  <c r="I55" i="4" s="1"/>
  <c r="G54" i="4"/>
  <c r="I54" i="4" s="1"/>
  <c r="G53" i="4"/>
  <c r="I53" i="4" s="1"/>
  <c r="G52" i="4"/>
  <c r="I52" i="4" s="1"/>
  <c r="G51" i="4"/>
  <c r="I51" i="4" s="1"/>
  <c r="G50" i="4"/>
  <c r="I50" i="4" s="1"/>
  <c r="G49" i="4"/>
  <c r="I49" i="4" s="1"/>
  <c r="G48" i="4"/>
  <c r="I48" i="4" s="1"/>
  <c r="G47" i="4"/>
  <c r="I47" i="4" s="1"/>
  <c r="G46" i="4"/>
  <c r="I46" i="4" s="1"/>
  <c r="G45" i="4"/>
  <c r="I45" i="4" s="1"/>
  <c r="G44" i="4"/>
  <c r="I44" i="4" s="1"/>
  <c r="G43" i="4"/>
  <c r="I43" i="4" s="1"/>
  <c r="G42" i="4"/>
  <c r="I42" i="4" s="1"/>
  <c r="G41" i="4"/>
  <c r="I41" i="4" s="1"/>
  <c r="G40" i="4"/>
  <c r="I40" i="4" s="1"/>
  <c r="G39" i="4"/>
  <c r="I39" i="4" s="1"/>
  <c r="G38" i="4"/>
  <c r="I38" i="4" s="1"/>
  <c r="G37" i="4"/>
  <c r="I37" i="4" s="1"/>
  <c r="G36" i="4"/>
  <c r="I36" i="4" s="1"/>
  <c r="G35" i="4"/>
  <c r="I35" i="4" s="1"/>
  <c r="G34" i="4"/>
  <c r="I34" i="4" s="1"/>
  <c r="G33" i="4"/>
  <c r="I33" i="4" s="1"/>
  <c r="G32" i="4"/>
  <c r="I32" i="4" s="1"/>
  <c r="G31" i="4"/>
  <c r="I31" i="4" s="1"/>
  <c r="G30" i="4"/>
  <c r="I30" i="4" s="1"/>
  <c r="G29" i="4"/>
  <c r="I29" i="4" s="1"/>
  <c r="G28" i="4"/>
  <c r="I28" i="4" s="1"/>
  <c r="G27" i="4"/>
  <c r="I27" i="4" s="1"/>
  <c r="G26" i="4"/>
  <c r="I26" i="4" s="1"/>
  <c r="G25" i="4"/>
  <c r="I25" i="4" s="1"/>
  <c r="G24" i="4"/>
  <c r="I24" i="4" s="1"/>
  <c r="G23" i="4"/>
  <c r="I23" i="4" s="1"/>
  <c r="G22" i="4"/>
  <c r="I22" i="4" s="1"/>
  <c r="G21" i="4"/>
  <c r="I21" i="4" s="1"/>
  <c r="G20" i="4"/>
  <c r="I20" i="4" s="1"/>
  <c r="G19" i="4"/>
  <c r="I19" i="4" s="1"/>
  <c r="G18" i="4"/>
  <c r="I18" i="4" s="1"/>
  <c r="G17" i="4"/>
  <c r="I17" i="4" s="1"/>
  <c r="G16" i="4"/>
  <c r="I16" i="4" s="1"/>
  <c r="G15" i="4"/>
  <c r="I15" i="4" s="1"/>
  <c r="R22" i="3"/>
  <c r="R106" i="3"/>
  <c r="R101" i="3"/>
  <c r="R97" i="3"/>
  <c r="R96" i="3"/>
  <c r="R86" i="3"/>
  <c r="R75" i="3"/>
  <c r="R74" i="3"/>
  <c r="R72" i="3"/>
  <c r="R71" i="3"/>
  <c r="R68" i="3"/>
  <c r="R67" i="3"/>
  <c r="R60" i="3"/>
  <c r="R58" i="3"/>
  <c r="R56" i="3"/>
  <c r="R50" i="3"/>
  <c r="R49" i="3"/>
  <c r="R46" i="3"/>
  <c r="R45" i="3"/>
  <c r="R44" i="3"/>
  <c r="R43" i="3"/>
  <c r="R42" i="3"/>
  <c r="R40" i="3"/>
  <c r="R39" i="3"/>
  <c r="R38" i="3"/>
  <c r="R24" i="3"/>
  <c r="N110" i="3"/>
  <c r="I110" i="3"/>
  <c r="X110" i="3" s="1"/>
  <c r="F110" i="3"/>
  <c r="N109" i="3"/>
  <c r="I109" i="3"/>
  <c r="F109" i="3"/>
  <c r="N108" i="3"/>
  <c r="I108" i="3"/>
  <c r="F108" i="3"/>
  <c r="N107" i="3"/>
  <c r="I107" i="3"/>
  <c r="F107" i="3"/>
  <c r="N106" i="3"/>
  <c r="I106" i="3"/>
  <c r="F106" i="3"/>
  <c r="N105" i="3"/>
  <c r="I105" i="3"/>
  <c r="X105" i="3" s="1"/>
  <c r="F105" i="3"/>
  <c r="N104" i="3"/>
  <c r="I104" i="3"/>
  <c r="X104" i="3" s="1"/>
  <c r="F104" i="3"/>
  <c r="N103" i="3"/>
  <c r="I103" i="3"/>
  <c r="X103" i="3" s="1"/>
  <c r="F103" i="3"/>
  <c r="N102" i="3"/>
  <c r="I102" i="3"/>
  <c r="X102" i="3" s="1"/>
  <c r="F102" i="3"/>
  <c r="N101" i="3"/>
  <c r="I101" i="3"/>
  <c r="F101" i="3"/>
  <c r="N100" i="3"/>
  <c r="I100" i="3"/>
  <c r="F100" i="3"/>
  <c r="N99" i="3"/>
  <c r="I99" i="3"/>
  <c r="F99" i="3"/>
  <c r="N98" i="3"/>
  <c r="I98" i="3"/>
  <c r="X98" i="3" s="1"/>
  <c r="F98" i="3"/>
  <c r="N97" i="3"/>
  <c r="I97" i="3"/>
  <c r="F97" i="3"/>
  <c r="N96" i="3"/>
  <c r="I96" i="3"/>
  <c r="X96" i="3" s="1"/>
  <c r="F96" i="3"/>
  <c r="N95" i="3"/>
  <c r="I95" i="3"/>
  <c r="F95" i="3"/>
  <c r="N94" i="3"/>
  <c r="I94" i="3"/>
  <c r="X94" i="3" s="1"/>
  <c r="F94" i="3"/>
  <c r="N93" i="3"/>
  <c r="I93" i="3"/>
  <c r="X93" i="3" s="1"/>
  <c r="F93" i="3"/>
  <c r="N92" i="3"/>
  <c r="I92" i="3"/>
  <c r="F92" i="3"/>
  <c r="N91" i="3"/>
  <c r="I91" i="3"/>
  <c r="X91" i="3" s="1"/>
  <c r="F91" i="3"/>
  <c r="N90" i="3"/>
  <c r="I90" i="3"/>
  <c r="F90" i="3"/>
  <c r="N89" i="3"/>
  <c r="I89" i="3"/>
  <c r="X89" i="3" s="1"/>
  <c r="F89" i="3"/>
  <c r="N88" i="3"/>
  <c r="I88" i="3"/>
  <c r="X88" i="3" s="1"/>
  <c r="F88" i="3"/>
  <c r="N87" i="3"/>
  <c r="I87" i="3"/>
  <c r="X87" i="3" s="1"/>
  <c r="F87" i="3"/>
  <c r="N86" i="3"/>
  <c r="I86" i="3"/>
  <c r="F86" i="3"/>
  <c r="N85" i="3"/>
  <c r="I85" i="3"/>
  <c r="X85" i="3" s="1"/>
  <c r="F85" i="3"/>
  <c r="N84" i="3"/>
  <c r="I84" i="3"/>
  <c r="X84" i="3" s="1"/>
  <c r="F84" i="3"/>
  <c r="N83" i="3"/>
  <c r="I83" i="3"/>
  <c r="X83" i="3" s="1"/>
  <c r="F83" i="3"/>
  <c r="N82" i="3"/>
  <c r="I82" i="3"/>
  <c r="F82" i="3"/>
  <c r="N81" i="3"/>
  <c r="I81" i="3"/>
  <c r="X81" i="3" s="1"/>
  <c r="F81" i="3"/>
  <c r="N80" i="3"/>
  <c r="I80" i="3"/>
  <c r="F80" i="3"/>
  <c r="N79" i="3"/>
  <c r="I79" i="3"/>
  <c r="F79" i="3"/>
  <c r="N78" i="3"/>
  <c r="I78" i="3"/>
  <c r="X78" i="3" s="1"/>
  <c r="F78" i="3"/>
  <c r="N77" i="3"/>
  <c r="I77" i="3"/>
  <c r="F77" i="3"/>
  <c r="N76" i="3"/>
  <c r="I76" i="3"/>
  <c r="F76" i="3"/>
  <c r="N75" i="3"/>
  <c r="I75" i="3"/>
  <c r="F75" i="3"/>
  <c r="N74" i="3"/>
  <c r="I74" i="3"/>
  <c r="F74" i="3"/>
  <c r="N73" i="3"/>
  <c r="I73" i="3"/>
  <c r="X73" i="3" s="1"/>
  <c r="F73" i="3"/>
  <c r="N72" i="3"/>
  <c r="I72" i="3"/>
  <c r="X72" i="3" s="1"/>
  <c r="F72" i="3"/>
  <c r="N71" i="3"/>
  <c r="I71" i="3"/>
  <c r="X71" i="3" s="1"/>
  <c r="F71" i="3"/>
  <c r="N70" i="3"/>
  <c r="I70" i="3"/>
  <c r="F70" i="3"/>
  <c r="N69" i="3"/>
  <c r="I69" i="3"/>
  <c r="X69" i="3" s="1"/>
  <c r="F69" i="3"/>
  <c r="N68" i="3"/>
  <c r="I68" i="3"/>
  <c r="F68" i="3"/>
  <c r="N67" i="3"/>
  <c r="I67" i="3"/>
  <c r="X67" i="3" s="1"/>
  <c r="F67" i="3"/>
  <c r="N66" i="3"/>
  <c r="I66" i="3"/>
  <c r="X66" i="3" s="1"/>
  <c r="F66" i="3"/>
  <c r="N65" i="3"/>
  <c r="I65" i="3"/>
  <c r="X65" i="3" s="1"/>
  <c r="F65" i="3"/>
  <c r="N64" i="3"/>
  <c r="I64" i="3"/>
  <c r="X64" i="3" s="1"/>
  <c r="F64" i="3"/>
  <c r="M63" i="3"/>
  <c r="L63" i="3"/>
  <c r="I63" i="3"/>
  <c r="F63" i="3"/>
  <c r="N62" i="3"/>
  <c r="I62" i="3"/>
  <c r="F62" i="3"/>
  <c r="N61" i="3"/>
  <c r="I61" i="3"/>
  <c r="F61" i="3"/>
  <c r="N60" i="3"/>
  <c r="I60" i="3"/>
  <c r="F60" i="3"/>
  <c r="N59" i="3"/>
  <c r="I59" i="3"/>
  <c r="X59" i="3" s="1"/>
  <c r="F59" i="3"/>
  <c r="N58" i="3"/>
  <c r="I58" i="3"/>
  <c r="X58" i="3" s="1"/>
  <c r="F58" i="3"/>
  <c r="N57" i="3"/>
  <c r="I57" i="3"/>
  <c r="F57" i="3"/>
  <c r="N56" i="3"/>
  <c r="I56" i="3"/>
  <c r="F56" i="3"/>
  <c r="N55" i="3"/>
  <c r="I55" i="3"/>
  <c r="X55" i="3" s="1"/>
  <c r="F55" i="3"/>
  <c r="N54" i="3"/>
  <c r="I54" i="3"/>
  <c r="X54" i="3" s="1"/>
  <c r="F54" i="3"/>
  <c r="N53" i="3"/>
  <c r="I53" i="3"/>
  <c r="F53" i="3"/>
  <c r="N52" i="3"/>
  <c r="I52" i="3"/>
  <c r="X52" i="3" s="1"/>
  <c r="F52" i="3"/>
  <c r="N51" i="3"/>
  <c r="I51" i="3"/>
  <c r="X51" i="3" s="1"/>
  <c r="F51" i="3"/>
  <c r="N50" i="3"/>
  <c r="I50" i="3"/>
  <c r="F50" i="3"/>
  <c r="N49" i="3"/>
  <c r="I49" i="3"/>
  <c r="F49" i="3"/>
  <c r="N48" i="3"/>
  <c r="I48" i="3"/>
  <c r="F48" i="3"/>
  <c r="N47" i="3"/>
  <c r="I47" i="3"/>
  <c r="F47" i="3"/>
  <c r="N46" i="3"/>
  <c r="I46" i="3"/>
  <c r="X46" i="3" s="1"/>
  <c r="F46" i="3"/>
  <c r="N45" i="3"/>
  <c r="I45" i="3"/>
  <c r="F45" i="3"/>
  <c r="N44" i="3"/>
  <c r="I44" i="3"/>
  <c r="F44" i="3"/>
  <c r="N43" i="3"/>
  <c r="I43" i="3"/>
  <c r="F43" i="3"/>
  <c r="N42" i="3"/>
  <c r="I42" i="3"/>
  <c r="X42" i="3" s="1"/>
  <c r="F42" i="3"/>
  <c r="N41" i="3"/>
  <c r="I41" i="3"/>
  <c r="X41" i="3" s="1"/>
  <c r="F41" i="3"/>
  <c r="N40" i="3"/>
  <c r="I40" i="3"/>
  <c r="X40" i="3" s="1"/>
  <c r="F40" i="3"/>
  <c r="N39" i="3"/>
  <c r="I39" i="3"/>
  <c r="F39" i="3"/>
  <c r="N38" i="3"/>
  <c r="I38" i="3"/>
  <c r="F38" i="3"/>
  <c r="N37" i="3"/>
  <c r="I37" i="3"/>
  <c r="F37" i="3"/>
  <c r="N36" i="3"/>
  <c r="I36" i="3"/>
  <c r="X36" i="3" s="1"/>
  <c r="F36" i="3"/>
  <c r="N35" i="3"/>
  <c r="I35" i="3"/>
  <c r="X35" i="3" s="1"/>
  <c r="F35" i="3"/>
  <c r="N34" i="3"/>
  <c r="I34" i="3"/>
  <c r="F34" i="3"/>
  <c r="N33" i="3"/>
  <c r="I33" i="3"/>
  <c r="X33" i="3" s="1"/>
  <c r="F33" i="3"/>
  <c r="N32" i="3"/>
  <c r="I32" i="3"/>
  <c r="F32" i="3"/>
  <c r="N31" i="3"/>
  <c r="I31" i="3"/>
  <c r="F31" i="3"/>
  <c r="N30" i="3"/>
  <c r="I30" i="3"/>
  <c r="X30" i="3" s="1"/>
  <c r="F30" i="3"/>
  <c r="N29" i="3"/>
  <c r="I29" i="3"/>
  <c r="F29" i="3"/>
  <c r="N28" i="3"/>
  <c r="I28" i="3"/>
  <c r="F28" i="3"/>
  <c r="N27" i="3"/>
  <c r="I27" i="3"/>
  <c r="F27" i="3"/>
  <c r="N26" i="3"/>
  <c r="I26" i="3"/>
  <c r="F26" i="3"/>
  <c r="N25" i="3"/>
  <c r="I25" i="3"/>
  <c r="F25" i="3"/>
  <c r="N24" i="3"/>
  <c r="I24" i="3"/>
  <c r="F24" i="3"/>
  <c r="N23" i="3"/>
  <c r="I23" i="3"/>
  <c r="F23" i="3"/>
  <c r="N22" i="3"/>
  <c r="I22" i="3"/>
  <c r="F22" i="3"/>
  <c r="N21" i="3"/>
  <c r="F21" i="3"/>
  <c r="P50" i="4" l="1"/>
  <c r="P51" i="4"/>
  <c r="P21" i="4"/>
  <c r="P29" i="4"/>
  <c r="P37" i="4"/>
  <c r="P45" i="4"/>
  <c r="P53" i="4"/>
  <c r="P61" i="4"/>
  <c r="P69" i="4"/>
  <c r="P77" i="4"/>
  <c r="P85" i="4"/>
  <c r="P93" i="4"/>
  <c r="P101" i="4"/>
  <c r="P22" i="4"/>
  <c r="P30" i="4"/>
  <c r="P38" i="4"/>
  <c r="P46" i="4"/>
  <c r="P54" i="4"/>
  <c r="P62" i="4"/>
  <c r="P70" i="4"/>
  <c r="P78" i="4"/>
  <c r="P86" i="4"/>
  <c r="P94" i="4"/>
  <c r="P102" i="4"/>
  <c r="P34" i="4"/>
  <c r="P19" i="4"/>
  <c r="P43" i="4"/>
  <c r="P67" i="4"/>
  <c r="P75" i="4"/>
  <c r="P39" i="4"/>
  <c r="P58" i="4"/>
  <c r="P35" i="4"/>
  <c r="P99" i="4"/>
  <c r="P31" i="4"/>
  <c r="P47" i="4"/>
  <c r="P63" i="4"/>
  <c r="P71" i="4"/>
  <c r="P79" i="4"/>
  <c r="P87" i="4"/>
  <c r="P103" i="4"/>
  <c r="P16" i="4"/>
  <c r="P24" i="4"/>
  <c r="P32" i="4"/>
  <c r="P40" i="4"/>
  <c r="P48" i="4"/>
  <c r="P56" i="4"/>
  <c r="P64" i="4"/>
  <c r="P72" i="4"/>
  <c r="P80" i="4"/>
  <c r="P88" i="4"/>
  <c r="P96" i="4"/>
  <c r="P104" i="4"/>
  <c r="P18" i="4"/>
  <c r="P83" i="4"/>
  <c r="P23" i="4"/>
  <c r="P55" i="4"/>
  <c r="P95" i="4"/>
  <c r="P17" i="4"/>
  <c r="P25" i="4"/>
  <c r="P33" i="4"/>
  <c r="P41" i="4"/>
  <c r="P49" i="4"/>
  <c r="P57" i="4"/>
  <c r="P65" i="4"/>
  <c r="P73" i="4"/>
  <c r="P81" i="4"/>
  <c r="P89" i="4"/>
  <c r="P97" i="4"/>
  <c r="P26" i="4"/>
  <c r="P66" i="4"/>
  <c r="P74" i="4"/>
  <c r="P82" i="4"/>
  <c r="P90" i="4"/>
  <c r="P98" i="4"/>
  <c r="P42" i="4"/>
  <c r="P27" i="4"/>
  <c r="P59" i="4"/>
  <c r="P91" i="4"/>
  <c r="P20" i="4"/>
  <c r="P28" i="4"/>
  <c r="P36" i="4"/>
  <c r="P44" i="4"/>
  <c r="P52" i="4"/>
  <c r="P60" i="4"/>
  <c r="P68" i="4"/>
  <c r="P76" i="4"/>
  <c r="P84" i="4"/>
  <c r="P92" i="4"/>
  <c r="P100" i="4"/>
  <c r="S24" i="3"/>
  <c r="S32" i="3"/>
  <c r="V32" i="3" s="1"/>
  <c r="S56" i="3"/>
  <c r="V56" i="3" s="1"/>
  <c r="S109" i="3"/>
  <c r="V109" i="3" s="1"/>
  <c r="S45" i="3"/>
  <c r="V45" i="3" s="1"/>
  <c r="S74" i="3"/>
  <c r="V74" i="3" s="1"/>
  <c r="S26" i="3"/>
  <c r="V26" i="3" s="1"/>
  <c r="V21" i="3"/>
  <c r="W21" i="3" s="1"/>
  <c r="S34" i="3"/>
  <c r="V34" i="3" s="1"/>
  <c r="S22" i="3"/>
  <c r="V22" i="3" s="1"/>
  <c r="W22" i="3" s="1"/>
  <c r="S38" i="3"/>
  <c r="V38" i="3" s="1"/>
  <c r="S107" i="3"/>
  <c r="V107" i="3" s="1"/>
  <c r="S43" i="3"/>
  <c r="V43" i="3" s="1"/>
  <c r="S25" i="3"/>
  <c r="V25" i="3" s="1"/>
  <c r="S49" i="3"/>
  <c r="V49" i="3" s="1"/>
  <c r="S28" i="3"/>
  <c r="V28" i="3" s="1"/>
  <c r="S23" i="3"/>
  <c r="V23" i="3" s="1"/>
  <c r="S31" i="3"/>
  <c r="V31" i="3" s="1"/>
  <c r="S47" i="3"/>
  <c r="V47" i="3" s="1"/>
  <c r="S63" i="3"/>
  <c r="V63" i="3" s="1"/>
  <c r="S76" i="3"/>
  <c r="V76" i="3" s="1"/>
  <c r="S92" i="3"/>
  <c r="V92" i="3" s="1"/>
  <c r="S100" i="3"/>
  <c r="V100" i="3" s="1"/>
  <c r="O51" i="3"/>
  <c r="S57" i="3"/>
  <c r="S61" i="3"/>
  <c r="V61" i="3" s="1"/>
  <c r="S79" i="3"/>
  <c r="V79" i="3" s="1"/>
  <c r="S101" i="3"/>
  <c r="V101" i="3" s="1"/>
  <c r="S68" i="3"/>
  <c r="V68" i="3" s="1"/>
  <c r="S77" i="3"/>
  <c r="V77" i="3" s="1"/>
  <c r="S97" i="3"/>
  <c r="V97" i="3" s="1"/>
  <c r="S99" i="3"/>
  <c r="V99" i="3" s="1"/>
  <c r="S106" i="3"/>
  <c r="V106" i="3" s="1"/>
  <c r="S37" i="3"/>
  <c r="V37" i="3" s="1"/>
  <c r="S39" i="3"/>
  <c r="V39" i="3" s="1"/>
  <c r="S48" i="3"/>
  <c r="V48" i="3" s="1"/>
  <c r="S50" i="3"/>
  <c r="V50" i="3" s="1"/>
  <c r="S70" i="3"/>
  <c r="V70" i="3" s="1"/>
  <c r="S86" i="3"/>
  <c r="V86" i="3" s="1"/>
  <c r="S90" i="3"/>
  <c r="V90" i="3" s="1"/>
  <c r="S108" i="3"/>
  <c r="V108" i="3" s="1"/>
  <c r="T42" i="3"/>
  <c r="S27" i="3"/>
  <c r="V27" i="3" s="1"/>
  <c r="S29" i="3"/>
  <c r="V29" i="3" s="1"/>
  <c r="S44" i="3"/>
  <c r="V44" i="3" s="1"/>
  <c r="S53" i="3"/>
  <c r="V53" i="3" s="1"/>
  <c r="S60" i="3"/>
  <c r="V60" i="3" s="1"/>
  <c r="S75" i="3"/>
  <c r="V75" i="3" s="1"/>
  <c r="S82" i="3"/>
  <c r="V82" i="3" s="1"/>
  <c r="S62" i="3"/>
  <c r="V62" i="3" s="1"/>
  <c r="S80" i="3"/>
  <c r="V80" i="3" s="1"/>
  <c r="S95" i="3"/>
  <c r="V95" i="3" s="1"/>
  <c r="S71" i="3"/>
  <c r="V71" i="3" s="1"/>
  <c r="S87" i="3"/>
  <c r="V87" i="3" s="1"/>
  <c r="T40" i="3"/>
  <c r="S103" i="3"/>
  <c r="V103" i="3" s="1"/>
  <c r="T58" i="3"/>
  <c r="S40" i="3"/>
  <c r="V40" i="3" s="1"/>
  <c r="S64" i="3"/>
  <c r="V64" i="3" s="1"/>
  <c r="S72" i="3"/>
  <c r="V72" i="3" s="1"/>
  <c r="S88" i="3"/>
  <c r="V88" i="3" s="1"/>
  <c r="S96" i="3"/>
  <c r="V96" i="3" s="1"/>
  <c r="S104" i="3"/>
  <c r="V104" i="3" s="1"/>
  <c r="S33" i="3"/>
  <c r="V33" i="3" s="1"/>
  <c r="S41" i="3"/>
  <c r="V41" i="3" s="1"/>
  <c r="S65" i="3"/>
  <c r="V65" i="3" s="1"/>
  <c r="S73" i="3"/>
  <c r="V73" i="3" s="1"/>
  <c r="S81" i="3"/>
  <c r="V81" i="3" s="1"/>
  <c r="S89" i="3"/>
  <c r="V89" i="3" s="1"/>
  <c r="S105" i="3"/>
  <c r="V105" i="3" s="1"/>
  <c r="S42" i="3"/>
  <c r="V42" i="3" s="1"/>
  <c r="S58" i="3"/>
  <c r="V58" i="3" s="1"/>
  <c r="S66" i="3"/>
  <c r="V66" i="3" s="1"/>
  <c r="S98" i="3"/>
  <c r="V98" i="3" s="1"/>
  <c r="S35" i="3"/>
  <c r="V35" i="3" s="1"/>
  <c r="S51" i="3"/>
  <c r="V51" i="3" s="1"/>
  <c r="S59" i="3"/>
  <c r="V59" i="3" s="1"/>
  <c r="S67" i="3"/>
  <c r="V67" i="3" s="1"/>
  <c r="S83" i="3"/>
  <c r="V83" i="3" s="1"/>
  <c r="S91" i="3"/>
  <c r="V91" i="3" s="1"/>
  <c r="S36" i="3"/>
  <c r="V36" i="3" s="1"/>
  <c r="S52" i="3"/>
  <c r="V52" i="3" s="1"/>
  <c r="S84" i="3"/>
  <c r="V84" i="3" s="1"/>
  <c r="S69" i="3"/>
  <c r="V69" i="3" s="1"/>
  <c r="S85" i="3"/>
  <c r="V85" i="3" s="1"/>
  <c r="S93" i="3"/>
  <c r="V93" i="3" s="1"/>
  <c r="S55" i="3"/>
  <c r="V55" i="3" s="1"/>
  <c r="S30" i="3"/>
  <c r="V30" i="3" s="1"/>
  <c r="S46" i="3"/>
  <c r="V46" i="3" s="1"/>
  <c r="S54" i="3"/>
  <c r="V54" i="3" s="1"/>
  <c r="S78" i="3"/>
  <c r="V78" i="3" s="1"/>
  <c r="S94" i="3"/>
  <c r="V94" i="3" s="1"/>
  <c r="S102" i="3"/>
  <c r="V102" i="3" s="1"/>
  <c r="S110" i="3"/>
  <c r="V110" i="3" s="1"/>
  <c r="O59" i="3"/>
  <c r="T86" i="3"/>
  <c r="O55" i="3"/>
  <c r="X57" i="3"/>
  <c r="O105" i="3"/>
  <c r="O60" i="3"/>
  <c r="O64" i="3"/>
  <c r="X68" i="3"/>
  <c r="O90" i="3"/>
  <c r="T60" i="3"/>
  <c r="O77" i="3"/>
  <c r="X49" i="3"/>
  <c r="T68" i="3"/>
  <c r="O80" i="3"/>
  <c r="O91" i="3"/>
  <c r="O21" i="3"/>
  <c r="X74" i="3"/>
  <c r="T43" i="3"/>
  <c r="T96" i="3"/>
  <c r="X23" i="3"/>
  <c r="O25" i="3"/>
  <c r="O31" i="3"/>
  <c r="O33" i="3"/>
  <c r="O35" i="3"/>
  <c r="X38" i="3"/>
  <c r="X108" i="3"/>
  <c r="T44" i="3"/>
  <c r="T67" i="3"/>
  <c r="T97" i="3"/>
  <c r="T45" i="3"/>
  <c r="T101" i="3"/>
  <c r="O36" i="3"/>
  <c r="T24" i="3"/>
  <c r="T46" i="3"/>
  <c r="T71" i="3"/>
  <c r="T106" i="3"/>
  <c r="T38" i="3"/>
  <c r="T49" i="3"/>
  <c r="T72" i="3"/>
  <c r="T22" i="3"/>
  <c r="O45" i="3"/>
  <c r="T39" i="3"/>
  <c r="T50" i="3"/>
  <c r="T74" i="3"/>
  <c r="T56" i="3"/>
  <c r="T75" i="3"/>
  <c r="O48" i="3"/>
  <c r="X77" i="3"/>
  <c r="O107" i="3"/>
  <c r="X28" i="3"/>
  <c r="X92" i="3"/>
  <c r="O98" i="3"/>
  <c r="O109" i="3"/>
  <c r="O89" i="3"/>
  <c r="O104" i="3"/>
  <c r="O40" i="3"/>
  <c r="O46" i="3"/>
  <c r="O67" i="3"/>
  <c r="O70" i="3"/>
  <c r="X86" i="3"/>
  <c r="T21" i="3"/>
  <c r="U21" i="3" s="1"/>
  <c r="N108" i="4"/>
  <c r="N10" i="4" s="1"/>
  <c r="N13" i="4" s="1"/>
  <c r="I106" i="4"/>
  <c r="I10" i="4" s="1"/>
  <c r="G108" i="4"/>
  <c r="X45" i="3"/>
  <c r="O38" i="3"/>
  <c r="X70" i="3"/>
  <c r="X43" i="3"/>
  <c r="O69" i="3"/>
  <c r="O41" i="3"/>
  <c r="O44" i="3"/>
  <c r="O61" i="3"/>
  <c r="O110" i="3"/>
  <c r="O83" i="3"/>
  <c r="O28" i="3"/>
  <c r="O30" i="3"/>
  <c r="O52" i="3"/>
  <c r="O78" i="3"/>
  <c r="O85" i="3"/>
  <c r="X21" i="3"/>
  <c r="O53" i="3"/>
  <c r="O92" i="3"/>
  <c r="O106" i="3"/>
  <c r="O37" i="3"/>
  <c r="O42" i="3"/>
  <c r="O65" i="3"/>
  <c r="O79" i="3"/>
  <c r="O94" i="3"/>
  <c r="O97" i="3"/>
  <c r="X109" i="3"/>
  <c r="O23" i="3"/>
  <c r="X56" i="3"/>
  <c r="O74" i="3"/>
  <c r="O26" i="3"/>
  <c r="O34" i="3"/>
  <c r="O54" i="3"/>
  <c r="O72" i="3"/>
  <c r="O103" i="3"/>
  <c r="O29" i="3"/>
  <c r="O62" i="3"/>
  <c r="O71" i="3"/>
  <c r="X106" i="3"/>
  <c r="O108" i="3"/>
  <c r="O24" i="3"/>
  <c r="O50" i="3"/>
  <c r="O56" i="3"/>
  <c r="O88" i="3"/>
  <c r="O93" i="3"/>
  <c r="O99" i="3"/>
  <c r="O100" i="3"/>
  <c r="O102" i="3"/>
  <c r="X25" i="3"/>
  <c r="O39" i="3"/>
  <c r="O47" i="3"/>
  <c r="O68" i="3"/>
  <c r="O81" i="3"/>
  <c r="X82" i="3"/>
  <c r="O87" i="3"/>
  <c r="O101" i="3"/>
  <c r="O32" i="3"/>
  <c r="O49" i="3"/>
  <c r="O57" i="3"/>
  <c r="O96" i="3"/>
  <c r="N63" i="3"/>
  <c r="O63" i="3" s="1"/>
  <c r="X61" i="3"/>
  <c r="X22" i="3"/>
  <c r="X29" i="3"/>
  <c r="V57" i="3"/>
  <c r="O43" i="3"/>
  <c r="X53" i="3"/>
  <c r="O22" i="3"/>
  <c r="X50" i="3"/>
  <c r="X27" i="3"/>
  <c r="X24" i="3"/>
  <c r="V24" i="3"/>
  <c r="X32" i="3"/>
  <c r="X37" i="3"/>
  <c r="X48" i="3"/>
  <c r="O27" i="3"/>
  <c r="X47" i="3"/>
  <c r="X39" i="3"/>
  <c r="X34" i="3"/>
  <c r="X97" i="3"/>
  <c r="X44" i="3"/>
  <c r="X63" i="3"/>
  <c r="O73" i="3"/>
  <c r="X26" i="3"/>
  <c r="X75" i="3"/>
  <c r="O84" i="3"/>
  <c r="O95" i="3"/>
  <c r="X62" i="3"/>
  <c r="O75" i="3"/>
  <c r="X31" i="3"/>
  <c r="X60" i="3"/>
  <c r="O76" i="3"/>
  <c r="X79" i="3"/>
  <c r="O86" i="3"/>
  <c r="X100" i="3"/>
  <c r="O82" i="3"/>
  <c r="X76" i="3"/>
  <c r="X99" i="3"/>
  <c r="O58" i="3"/>
  <c r="X80" i="3"/>
  <c r="X101" i="3"/>
  <c r="X95" i="3"/>
  <c r="O66" i="3"/>
  <c r="X107" i="3"/>
  <c r="X90" i="3"/>
  <c r="W106" i="4" l="1"/>
  <c r="W10" i="4" s="1"/>
  <c r="O111" i="3" a="1"/>
  <c r="O111" i="3" s="1"/>
  <c r="P21" i="3" s="1"/>
  <c r="Y24" i="3"/>
  <c r="W24" i="3"/>
  <c r="Y73" i="3"/>
  <c r="W73" i="3"/>
  <c r="W78" i="3"/>
  <c r="Y78" i="3"/>
  <c r="Y58" i="3"/>
  <c r="AA58" i="3" s="1"/>
  <c r="W58" i="3"/>
  <c r="Y41" i="3"/>
  <c r="W41" i="3"/>
  <c r="Y65" i="3"/>
  <c r="AA65" i="3" s="1"/>
  <c r="W65" i="3"/>
  <c r="W85" i="3"/>
  <c r="Y85" i="3"/>
  <c r="W70" i="3"/>
  <c r="Y70" i="3"/>
  <c r="Y68" i="3"/>
  <c r="W68" i="3"/>
  <c r="W76" i="3"/>
  <c r="Y76" i="3"/>
  <c r="W60" i="3"/>
  <c r="Y60" i="3"/>
  <c r="W47" i="3"/>
  <c r="Y47" i="3"/>
  <c r="W37" i="3"/>
  <c r="Y37" i="3"/>
  <c r="Y57" i="3"/>
  <c r="W57" i="3"/>
  <c r="W77" i="3"/>
  <c r="Y77" i="3"/>
  <c r="W94" i="3"/>
  <c r="Y94" i="3"/>
  <c r="Y40" i="3"/>
  <c r="W40" i="3"/>
  <c r="W39" i="3"/>
  <c r="Y39" i="3"/>
  <c r="Y48" i="3"/>
  <c r="AA48" i="3" s="1"/>
  <c r="W48" i="3"/>
  <c r="Y44" i="3"/>
  <c r="W44" i="3"/>
  <c r="Y51" i="3"/>
  <c r="W51" i="3"/>
  <c r="Y87" i="3"/>
  <c r="W87" i="3"/>
  <c r="Y64" i="3"/>
  <c r="W64" i="3"/>
  <c r="W62" i="3"/>
  <c r="Y62" i="3"/>
  <c r="Y35" i="3"/>
  <c r="W35" i="3"/>
  <c r="W108" i="3"/>
  <c r="Y108" i="3"/>
  <c r="W46" i="3"/>
  <c r="Y46" i="3"/>
  <c r="W30" i="3"/>
  <c r="Y30" i="3"/>
  <c r="W69" i="3"/>
  <c r="Y69" i="3"/>
  <c r="AA69" i="3" s="1"/>
  <c r="Y107" i="3"/>
  <c r="W107" i="3"/>
  <c r="W110" i="3"/>
  <c r="Y110" i="3"/>
  <c r="W102" i="3"/>
  <c r="Y102" i="3"/>
  <c r="Y88" i="3"/>
  <c r="W88" i="3"/>
  <c r="W101" i="3"/>
  <c r="Y101" i="3"/>
  <c r="Y97" i="3"/>
  <c r="W97" i="3"/>
  <c r="Y43" i="3"/>
  <c r="W43" i="3"/>
  <c r="Y27" i="3"/>
  <c r="W27" i="3"/>
  <c r="W53" i="3"/>
  <c r="Y53" i="3"/>
  <c r="W61" i="3"/>
  <c r="Y61" i="3"/>
  <c r="Y59" i="3"/>
  <c r="W59" i="3"/>
  <c r="Y105" i="3"/>
  <c r="W105" i="3"/>
  <c r="Y67" i="3"/>
  <c r="W67" i="3"/>
  <c r="W86" i="3"/>
  <c r="Y86" i="3"/>
  <c r="AA86" i="3" s="1"/>
  <c r="Y83" i="3"/>
  <c r="W83" i="3"/>
  <c r="Y55" i="3"/>
  <c r="W55" i="3"/>
  <c r="Y28" i="3"/>
  <c r="AA28" i="3" s="1"/>
  <c r="W28" i="3"/>
  <c r="W38" i="3"/>
  <c r="Y38" i="3"/>
  <c r="W63" i="3"/>
  <c r="Y63" i="3"/>
  <c r="W93" i="3"/>
  <c r="Y93" i="3"/>
  <c r="Y33" i="3"/>
  <c r="W33" i="3"/>
  <c r="Y81" i="3"/>
  <c r="W81" i="3"/>
  <c r="Y104" i="3"/>
  <c r="W104" i="3"/>
  <c r="W92" i="3"/>
  <c r="Y92" i="3"/>
  <c r="AA92" i="3" s="1"/>
  <c r="W79" i="3"/>
  <c r="Y79" i="3"/>
  <c r="Y89" i="3"/>
  <c r="W89" i="3"/>
  <c r="Y56" i="3"/>
  <c r="AA56" i="3" s="1"/>
  <c r="W56" i="3"/>
  <c r="Y32" i="3"/>
  <c r="W32" i="3"/>
  <c r="Y75" i="3"/>
  <c r="W75" i="3"/>
  <c r="W52" i="3"/>
  <c r="Y52" i="3"/>
  <c r="W103" i="3"/>
  <c r="Y103" i="3"/>
  <c r="Y99" i="3"/>
  <c r="W99" i="3"/>
  <c r="Y96" i="3"/>
  <c r="W96" i="3"/>
  <c r="Y25" i="3"/>
  <c r="W25" i="3"/>
  <c r="Y71" i="3"/>
  <c r="W71" i="3"/>
  <c r="W95" i="3"/>
  <c r="Y95" i="3"/>
  <c r="Y31" i="3"/>
  <c r="AA31" i="3" s="1"/>
  <c r="W31" i="3"/>
  <c r="W109" i="3"/>
  <c r="Y109" i="3"/>
  <c r="W45" i="3"/>
  <c r="Y45" i="3"/>
  <c r="Y100" i="3"/>
  <c r="W100" i="3"/>
  <c r="W36" i="3"/>
  <c r="Y36" i="3"/>
  <c r="Y91" i="3"/>
  <c r="W91" i="3"/>
  <c r="Y50" i="3"/>
  <c r="W50" i="3"/>
  <c r="Y49" i="3"/>
  <c r="W49" i="3"/>
  <c r="W54" i="3"/>
  <c r="Y54" i="3"/>
  <c r="W84" i="3"/>
  <c r="Y84" i="3"/>
  <c r="Y74" i="3"/>
  <c r="AA74" i="3" s="1"/>
  <c r="W74" i="3"/>
  <c r="Y82" i="3"/>
  <c r="W82" i="3"/>
  <c r="Y72" i="3"/>
  <c r="W72" i="3"/>
  <c r="Y66" i="3"/>
  <c r="AA66" i="3" s="1"/>
  <c r="W66" i="3"/>
  <c r="Y26" i="3"/>
  <c r="W26" i="3"/>
  <c r="Y34" i="3"/>
  <c r="W34" i="3"/>
  <c r="Y80" i="3"/>
  <c r="W80" i="3"/>
  <c r="Y42" i="3"/>
  <c r="W42" i="3"/>
  <c r="Y23" i="3"/>
  <c r="AA23" i="3" s="1"/>
  <c r="W23" i="3"/>
  <c r="Y98" i="3"/>
  <c r="W98" i="3"/>
  <c r="Y21" i="3"/>
  <c r="AA21" i="3" s="1"/>
  <c r="W29" i="3"/>
  <c r="Y29" i="3"/>
  <c r="AA29" i="3" s="1"/>
  <c r="Y90" i="3"/>
  <c r="AA90" i="3" s="1"/>
  <c r="W90" i="3"/>
  <c r="Y106" i="3"/>
  <c r="W106" i="3"/>
  <c r="P106" i="4"/>
  <c r="P10" i="4" s="1"/>
  <c r="Z96" i="3" l="1"/>
  <c r="AA96" i="3"/>
  <c r="Z33" i="3"/>
  <c r="AA33" i="3"/>
  <c r="Z67" i="3"/>
  <c r="AA67" i="3"/>
  <c r="Z107" i="3"/>
  <c r="AA107" i="3"/>
  <c r="Z87" i="3"/>
  <c r="AA87" i="3"/>
  <c r="Z57" i="3"/>
  <c r="AA57" i="3"/>
  <c r="Z73" i="3"/>
  <c r="AA73" i="3"/>
  <c r="Z31" i="3"/>
  <c r="Z95" i="3"/>
  <c r="AA95" i="3"/>
  <c r="Z93" i="3"/>
  <c r="AA93" i="3"/>
  <c r="Z37" i="3"/>
  <c r="AA37" i="3"/>
  <c r="Z56" i="3"/>
  <c r="Z90" i="3"/>
  <c r="Z49" i="3"/>
  <c r="AA49" i="3"/>
  <c r="Z55" i="3"/>
  <c r="AA55" i="3"/>
  <c r="Z68" i="3"/>
  <c r="AA68" i="3"/>
  <c r="Z106" i="3"/>
  <c r="AA106" i="3"/>
  <c r="Z71" i="3"/>
  <c r="AA71" i="3"/>
  <c r="Z83" i="3"/>
  <c r="AA83" i="3"/>
  <c r="Z43" i="3"/>
  <c r="AA43" i="3"/>
  <c r="Z44" i="3"/>
  <c r="AA44" i="3"/>
  <c r="Z28" i="3"/>
  <c r="Z29" i="3"/>
  <c r="Z80" i="3"/>
  <c r="AA80" i="3"/>
  <c r="Z72" i="3"/>
  <c r="AA72" i="3"/>
  <c r="Z75" i="3"/>
  <c r="AA75" i="3"/>
  <c r="Z98" i="3"/>
  <c r="AA98" i="3"/>
  <c r="Z100" i="3"/>
  <c r="AA100" i="3"/>
  <c r="Z27" i="3"/>
  <c r="AA27" i="3"/>
  <c r="Z35" i="3"/>
  <c r="AA35" i="3"/>
  <c r="Z41" i="3"/>
  <c r="AA41" i="3"/>
  <c r="Z103" i="3"/>
  <c r="AA103" i="3"/>
  <c r="Z102" i="3"/>
  <c r="AA102" i="3"/>
  <c r="Z94" i="3"/>
  <c r="AA94" i="3"/>
  <c r="Z26" i="3"/>
  <c r="AA26" i="3"/>
  <c r="Z52" i="3"/>
  <c r="AA52" i="3"/>
  <c r="Z38" i="3"/>
  <c r="AA38" i="3"/>
  <c r="Z61" i="3"/>
  <c r="AA61" i="3"/>
  <c r="Z110" i="3"/>
  <c r="AA110" i="3"/>
  <c r="Z46" i="3"/>
  <c r="AA46" i="3"/>
  <c r="Z77" i="3"/>
  <c r="AA77" i="3"/>
  <c r="Z60" i="3"/>
  <c r="AA60" i="3"/>
  <c r="Z85" i="3"/>
  <c r="AA85" i="3"/>
  <c r="Z78" i="3"/>
  <c r="AA78" i="3"/>
  <c r="Z92" i="3"/>
  <c r="Z66" i="3"/>
  <c r="Z82" i="3"/>
  <c r="AA82" i="3"/>
  <c r="Z99" i="3"/>
  <c r="AA99" i="3"/>
  <c r="Z40" i="3"/>
  <c r="AA40" i="3"/>
  <c r="Z48" i="3"/>
  <c r="Z63" i="3"/>
  <c r="AA63" i="3"/>
  <c r="Z62" i="3"/>
  <c r="AA62" i="3"/>
  <c r="Z47" i="3"/>
  <c r="AA47" i="3"/>
  <c r="Z50" i="3"/>
  <c r="AA50" i="3"/>
  <c r="Z104" i="3"/>
  <c r="AA104" i="3"/>
  <c r="Z84" i="3"/>
  <c r="AA84" i="3"/>
  <c r="Z42" i="3"/>
  <c r="AA42" i="3"/>
  <c r="Z91" i="3"/>
  <c r="AA91" i="3"/>
  <c r="Z25" i="3"/>
  <c r="AA25" i="3"/>
  <c r="Z89" i="3"/>
  <c r="AA89" i="3"/>
  <c r="Z81" i="3"/>
  <c r="AA81" i="3"/>
  <c r="Z97" i="3"/>
  <c r="AA97" i="3"/>
  <c r="Z64" i="3"/>
  <c r="AA64" i="3"/>
  <c r="Z23" i="3"/>
  <c r="Z74" i="3"/>
  <c r="Z34" i="3"/>
  <c r="AA34" i="3"/>
  <c r="Z32" i="3"/>
  <c r="AA32" i="3"/>
  <c r="Z105" i="3"/>
  <c r="AA105" i="3"/>
  <c r="Z88" i="3"/>
  <c r="AA88" i="3"/>
  <c r="Z51" i="3"/>
  <c r="AA51" i="3"/>
  <c r="Z24" i="3"/>
  <c r="AA24" i="3"/>
  <c r="Z45" i="3"/>
  <c r="AA45" i="3"/>
  <c r="Z30" i="3"/>
  <c r="AA30" i="3"/>
  <c r="Z70" i="3"/>
  <c r="AA70" i="3"/>
  <c r="Z59" i="3"/>
  <c r="AA59" i="3"/>
  <c r="Z109" i="3"/>
  <c r="AA109" i="3"/>
  <c r="Z54" i="3"/>
  <c r="AA54" i="3"/>
  <c r="Z36" i="3"/>
  <c r="AA36" i="3"/>
  <c r="Z79" i="3"/>
  <c r="AA79" i="3"/>
  <c r="Z53" i="3"/>
  <c r="AA53" i="3"/>
  <c r="Z101" i="3"/>
  <c r="AA101" i="3"/>
  <c r="Z108" i="3"/>
  <c r="AA108" i="3"/>
  <c r="Z39" i="3"/>
  <c r="AA39" i="3"/>
  <c r="Z76" i="3"/>
  <c r="AA76" i="3"/>
  <c r="Z86" i="3"/>
  <c r="Z21" i="3"/>
  <c r="Z58" i="3"/>
  <c r="Z69" i="3"/>
  <c r="Z65" i="3"/>
  <c r="P107" i="3"/>
  <c r="Q107" i="3" s="1"/>
  <c r="R107" i="3" s="1"/>
  <c r="T107" i="3" s="1"/>
  <c r="P99" i="3"/>
  <c r="Q99" i="3" s="1"/>
  <c r="R99" i="3" s="1"/>
  <c r="T99" i="3" s="1"/>
  <c r="P75" i="3"/>
  <c r="P59" i="3"/>
  <c r="Q59" i="3" s="1"/>
  <c r="R59" i="3" s="1"/>
  <c r="T59" i="3" s="1"/>
  <c r="P51" i="3"/>
  <c r="Q51" i="3" s="1"/>
  <c r="R51" i="3" s="1"/>
  <c r="T51" i="3" s="1"/>
  <c r="P106" i="3"/>
  <c r="P90" i="3"/>
  <c r="Q90" i="3" s="1"/>
  <c r="R90" i="3" s="1"/>
  <c r="T90" i="3" s="1"/>
  <c r="P82" i="3"/>
  <c r="P110" i="3"/>
  <c r="Q110" i="3" s="1"/>
  <c r="R110" i="3" s="1"/>
  <c r="T110" i="3" s="1"/>
  <c r="U110" i="3" s="1"/>
  <c r="P94" i="3"/>
  <c r="Q94" i="3" s="1"/>
  <c r="R94" i="3" s="1"/>
  <c r="T94" i="3" s="1"/>
  <c r="P86" i="3"/>
  <c r="P70" i="3"/>
  <c r="Q70" i="3" s="1"/>
  <c r="R70" i="3" s="1"/>
  <c r="T70" i="3" s="1"/>
  <c r="P62" i="3"/>
  <c r="Q62" i="3" s="1"/>
  <c r="R62" i="3" s="1"/>
  <c r="T62" i="3" s="1"/>
  <c r="P44" i="3"/>
  <c r="P92" i="3"/>
  <c r="P84" i="3"/>
  <c r="Q84" i="3" s="1"/>
  <c r="R84" i="3" s="1"/>
  <c r="T84" i="3" s="1"/>
  <c r="P76" i="3"/>
  <c r="Q76" i="3" s="1"/>
  <c r="R76" i="3" s="1"/>
  <c r="T76" i="3" s="1"/>
  <c r="P68" i="3"/>
  <c r="P52" i="3"/>
  <c r="Q52" i="3" s="1"/>
  <c r="R52" i="3" s="1"/>
  <c r="T52" i="3" s="1"/>
  <c r="P60" i="3"/>
  <c r="P108" i="3"/>
  <c r="P100" i="3"/>
  <c r="Q100" i="3" s="1"/>
  <c r="R100" i="3" s="1"/>
  <c r="T100" i="3" s="1"/>
  <c r="P35" i="3"/>
  <c r="P79" i="3"/>
  <c r="Q79" i="3" s="1"/>
  <c r="R79" i="3" s="1"/>
  <c r="T79" i="3" s="1"/>
  <c r="P105" i="3"/>
  <c r="P56" i="3"/>
  <c r="P69" i="3"/>
  <c r="P102" i="3"/>
  <c r="Q102" i="3" s="1"/>
  <c r="R102" i="3" s="1"/>
  <c r="T102" i="3" s="1"/>
  <c r="P67" i="3"/>
  <c r="P91" i="3"/>
  <c r="P24" i="3"/>
  <c r="P81" i="3"/>
  <c r="P77" i="3"/>
  <c r="Q77" i="3" s="1"/>
  <c r="R77" i="3" s="1"/>
  <c r="T77" i="3" s="1"/>
  <c r="P63" i="3"/>
  <c r="Q63" i="3" s="1"/>
  <c r="R63" i="3" s="1"/>
  <c r="T63" i="3" s="1"/>
  <c r="P96" i="3"/>
  <c r="P58" i="3"/>
  <c r="P71" i="3"/>
  <c r="P104" i="3"/>
  <c r="Q104" i="3" s="1"/>
  <c r="R104" i="3" s="1"/>
  <c r="T104" i="3" s="1"/>
  <c r="P57" i="3"/>
  <c r="Q57" i="3" s="1"/>
  <c r="R57" i="3" s="1"/>
  <c r="T57" i="3" s="1"/>
  <c r="P38" i="3"/>
  <c r="P83" i="3"/>
  <c r="P74" i="3"/>
  <c r="P73" i="3"/>
  <c r="Q73" i="3" s="1"/>
  <c r="R73" i="3" s="1"/>
  <c r="T73" i="3" s="1"/>
  <c r="P109" i="3"/>
  <c r="Q109" i="3" s="1"/>
  <c r="R109" i="3" s="1"/>
  <c r="T109" i="3" s="1"/>
  <c r="P61" i="3"/>
  <c r="Q61" i="3" s="1"/>
  <c r="R61" i="3" s="1"/>
  <c r="T61" i="3" s="1"/>
  <c r="P93" i="3"/>
  <c r="Q93" i="3" s="1"/>
  <c r="R93" i="3" s="1"/>
  <c r="T93" i="3" s="1"/>
  <c r="P64" i="3"/>
  <c r="Q64" i="3" s="1"/>
  <c r="R64" i="3" s="1"/>
  <c r="T64" i="3" s="1"/>
  <c r="P53" i="3"/>
  <c r="Q53" i="3" s="1"/>
  <c r="R53" i="3" s="1"/>
  <c r="T53" i="3" s="1"/>
  <c r="P85" i="3"/>
  <c r="Q85" i="3" s="1"/>
  <c r="R85" i="3" s="1"/>
  <c r="T85" i="3" s="1"/>
  <c r="P97" i="3"/>
  <c r="P78" i="3"/>
  <c r="Q78" i="3" s="1"/>
  <c r="R78" i="3" s="1"/>
  <c r="T78" i="3" s="1"/>
  <c r="P65" i="3"/>
  <c r="Q65" i="3" s="1"/>
  <c r="R65" i="3" s="1"/>
  <c r="T65" i="3" s="1"/>
  <c r="P37" i="3"/>
  <c r="P89" i="3"/>
  <c r="Q89" i="3" s="1"/>
  <c r="R89" i="3" s="1"/>
  <c r="T89" i="3" s="1"/>
  <c r="P55" i="3"/>
  <c r="Q55" i="3" s="1"/>
  <c r="R55" i="3" s="1"/>
  <c r="T55" i="3" s="1"/>
  <c r="P88" i="3"/>
  <c r="Q88" i="3" s="1"/>
  <c r="R88" i="3" s="1"/>
  <c r="T88" i="3" s="1"/>
  <c r="P30" i="3"/>
  <c r="P23" i="3"/>
  <c r="P98" i="3"/>
  <c r="Q98" i="3" s="1"/>
  <c r="R98" i="3" s="1"/>
  <c r="T98" i="3" s="1"/>
  <c r="P80" i="3"/>
  <c r="P46" i="3"/>
  <c r="P95" i="3"/>
  <c r="Q95" i="3" s="1"/>
  <c r="R95" i="3" s="1"/>
  <c r="T95" i="3" s="1"/>
  <c r="P72" i="3"/>
  <c r="P101" i="3"/>
  <c r="P50" i="3"/>
  <c r="P39" i="3"/>
  <c r="P66" i="3"/>
  <c r="Q66" i="3" s="1"/>
  <c r="R66" i="3" s="1"/>
  <c r="T66" i="3" s="1"/>
  <c r="P103" i="3"/>
  <c r="Q103" i="3" s="1"/>
  <c r="R103" i="3" s="1"/>
  <c r="T103" i="3" s="1"/>
  <c r="P54" i="3"/>
  <c r="Q54" i="3" s="1"/>
  <c r="R54" i="3" s="1"/>
  <c r="T54" i="3" s="1"/>
  <c r="P87" i="3"/>
  <c r="Q87" i="3" s="1"/>
  <c r="R87" i="3" s="1"/>
  <c r="T87" i="3" s="1"/>
  <c r="P43" i="3"/>
  <c r="P40" i="3"/>
  <c r="P41" i="3"/>
  <c r="Q41" i="3" s="1"/>
  <c r="R41" i="3" s="1"/>
  <c r="T41" i="3" s="1"/>
  <c r="P47" i="3"/>
  <c r="Q47" i="3" s="1"/>
  <c r="R47" i="3" s="1"/>
  <c r="T47" i="3" s="1"/>
  <c r="P33" i="3"/>
  <c r="Q33" i="3" s="1"/>
  <c r="R33" i="3" s="1"/>
  <c r="T33" i="3" s="1"/>
  <c r="P31" i="3"/>
  <c r="Q31" i="3" s="1"/>
  <c r="R31" i="3" s="1"/>
  <c r="T31" i="3" s="1"/>
  <c r="P49" i="3"/>
  <c r="P36" i="3"/>
  <c r="Q36" i="3" s="1"/>
  <c r="R36" i="3" s="1"/>
  <c r="T36" i="3" s="1"/>
  <c r="P28" i="3"/>
  <c r="Q28" i="3" s="1"/>
  <c r="R28" i="3" s="1"/>
  <c r="T28" i="3" s="1"/>
  <c r="P26" i="3"/>
  <c r="Q26" i="3" s="1"/>
  <c r="R26" i="3" s="1"/>
  <c r="T26" i="3" s="1"/>
  <c r="P29" i="3"/>
  <c r="Q29" i="3" s="1"/>
  <c r="R29" i="3" s="1"/>
  <c r="T29" i="3" s="1"/>
  <c r="P48" i="3"/>
  <c r="Q48" i="3" s="1"/>
  <c r="R48" i="3" s="1"/>
  <c r="T48" i="3" s="1"/>
  <c r="P32" i="3"/>
  <c r="Q32" i="3" s="1"/>
  <c r="R32" i="3" s="1"/>
  <c r="T32" i="3" s="1"/>
  <c r="P22" i="3"/>
  <c r="P25" i="3"/>
  <c r="Q25" i="3" s="1"/>
  <c r="R25" i="3" s="1"/>
  <c r="T25" i="3" s="1"/>
  <c r="P27" i="3"/>
  <c r="Q27" i="3" s="1"/>
  <c r="R27" i="3" s="1"/>
  <c r="T27" i="3" s="1"/>
  <c r="P45" i="3"/>
  <c r="P34" i="3"/>
  <c r="Q34" i="3" s="1"/>
  <c r="R34" i="3" s="1"/>
  <c r="T34" i="3" s="1"/>
  <c r="P42" i="3"/>
  <c r="Q82" i="3" l="1"/>
  <c r="R82" i="3" s="1"/>
  <c r="T82" i="3" s="1"/>
  <c r="Q35" i="3"/>
  <c r="R35" i="3" s="1"/>
  <c r="T35" i="3" s="1"/>
  <c r="Q37" i="3"/>
  <c r="R37" i="3" s="1"/>
  <c r="T37" i="3" s="1"/>
  <c r="Q91" i="3"/>
  <c r="R91" i="3" s="1"/>
  <c r="T91" i="3" s="1"/>
  <c r="Q23" i="3"/>
  <c r="R23" i="3" s="1"/>
  <c r="T23" i="3" s="1"/>
  <c r="Q69" i="3"/>
  <c r="R69" i="3" s="1"/>
  <c r="T69" i="3" s="1"/>
  <c r="Q81" i="3"/>
  <c r="R81" i="3" s="1"/>
  <c r="T81" i="3" s="1"/>
  <c r="Q92" i="3"/>
  <c r="R92" i="3" s="1"/>
  <c r="T92" i="3" s="1"/>
  <c r="Q80" i="3"/>
  <c r="R80" i="3" s="1"/>
  <c r="T80" i="3" s="1"/>
  <c r="Q108" i="3"/>
  <c r="R108" i="3" s="1"/>
  <c r="T108" i="3" s="1"/>
  <c r="Q30" i="3"/>
  <c r="R30" i="3" s="1"/>
  <c r="T30" i="3" s="1"/>
  <c r="Q83" i="3"/>
  <c r="R83" i="3" s="1"/>
  <c r="T83" i="3" s="1"/>
  <c r="Q105" i="3"/>
  <c r="R105" i="3" s="1"/>
  <c r="T105" i="3" s="1"/>
  <c r="U87" i="3" l="1"/>
  <c r="U99" i="3"/>
  <c r="U40" i="3"/>
  <c r="U22" i="3"/>
  <c r="Y22" i="3" s="1"/>
  <c r="AA22" i="3" s="1"/>
  <c r="U84" i="3"/>
  <c r="U62" i="3"/>
  <c r="U52" i="3"/>
  <c r="U54" i="3"/>
  <c r="U63" i="3"/>
  <c r="U93" i="3"/>
  <c r="U85" i="3"/>
  <c r="U107" i="3"/>
  <c r="U95" i="3"/>
  <c r="U104" i="3"/>
  <c r="U76" i="3"/>
  <c r="U98" i="3"/>
  <c r="U106" i="3"/>
  <c r="U47" i="3"/>
  <c r="U33" i="3"/>
  <c r="U100" i="3"/>
  <c r="U97" i="3"/>
  <c r="U88" i="3"/>
  <c r="U32" i="3"/>
  <c r="U83" i="3"/>
  <c r="U86" i="3"/>
  <c r="U75" i="3"/>
  <c r="U44" i="3"/>
  <c r="U24" i="3"/>
  <c r="U56" i="3"/>
  <c r="U23" i="3"/>
  <c r="U92" i="3"/>
  <c r="U67" i="3"/>
  <c r="U108" i="3"/>
  <c r="U69" i="3"/>
  <c r="U82" i="3"/>
  <c r="U37" i="3"/>
  <c r="U43" i="3"/>
  <c r="U38" i="3"/>
  <c r="U105" i="3"/>
  <c r="U46" i="3"/>
  <c r="U68" i="3"/>
  <c r="U81" i="3"/>
  <c r="U80" i="3"/>
  <c r="U96" i="3"/>
  <c r="U91" i="3"/>
  <c r="U50" i="3"/>
  <c r="U30" i="3"/>
  <c r="U35" i="3"/>
  <c r="U71" i="3"/>
  <c r="U34" i="3"/>
  <c r="U109" i="3"/>
  <c r="U55" i="3"/>
  <c r="U39" i="3"/>
  <c r="U58" i="3"/>
  <c r="U72" i="3"/>
  <c r="U94" i="3"/>
  <c r="U31" i="3"/>
  <c r="U64" i="3"/>
  <c r="U36" i="3"/>
  <c r="U57" i="3"/>
  <c r="U77" i="3"/>
  <c r="U74" i="3"/>
  <c r="U102" i="3"/>
  <c r="U25" i="3"/>
  <c r="U27" i="3"/>
  <c r="U45" i="3"/>
  <c r="U101" i="3"/>
  <c r="U78" i="3"/>
  <c r="U28" i="3"/>
  <c r="U26" i="3"/>
  <c r="U49" i="3"/>
  <c r="U79" i="3"/>
  <c r="U60" i="3"/>
  <c r="U73" i="3"/>
  <c r="U42" i="3"/>
  <c r="U65" i="3"/>
  <c r="U89" i="3"/>
  <c r="U90" i="3"/>
  <c r="U53" i="3"/>
  <c r="U29" i="3"/>
  <c r="U48" i="3"/>
  <c r="U59" i="3"/>
  <c r="U103" i="3"/>
  <c r="U51" i="3"/>
  <c r="U41" i="3"/>
  <c r="U70" i="3"/>
  <c r="U61" i="3"/>
  <c r="U66" i="3"/>
  <c r="Z2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tc={058DA913-A1A0-4332-BD7F-E116C89FE20C}</author>
    <author>tc={524859C2-FB10-49B8-9BF4-BF7047D34C9F}</author>
    <author>tc={E3AE89F1-4CA8-42CE-BA0E-E782A180FF2B}</author>
  </authors>
  <commentList>
    <comment ref="C93" authorId="0" shapeId="0" xr:uid="{058DA913-A1A0-4332-BD7F-E116C89FE20C}">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K93" authorId="1" shapeId="0" xr:uid="{524859C2-FB10-49B8-9BF4-BF7047D34C9F}">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R93" authorId="2" shapeId="0" xr:uid="{E3AE89F1-4CA8-42CE-BA0E-E782A180FF2B}">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tc={4E8DCC1D-7FDC-43BE-8DC0-362E1CF96398}</author>
    <author>tc={C27C3279-6DFC-4D57-ACEC-E53847C88059}</author>
    <author>tc={028A1726-DE58-4E10-B1B8-D6C68735FEEC}</author>
    <author>tc={8787F32B-4496-4361-A0F0-C19BE85B4797}</author>
    <author>tc={098E7379-8E8C-4858-99F5-35F8895255E2}</author>
    <author>tc={64C74C7B-4175-4DB7-AB74-2409A52642F4}</author>
    <author>tc={2B320A35-87AB-4104-A59A-B818C0D93316}</author>
    <author>tc={80FF0C55-0589-43CE-AFDB-3509B082C3C7}</author>
    <author>tc={28B9FB3D-D68A-43A1-80D0-2F72FDEB0FF4}</author>
    <author>tc={6DBE69E5-F9B2-4CC2-A6E3-075B8FE7A311}</author>
    <author>tc={B7CEDB9A-4556-45D7-A833-EA3907E876A8}</author>
    <author>tc={1EA30129-C6C6-44C4-BCC1-67DEA4766594}</author>
    <author>tc={9BB1A354-C1FA-4AE5-9684-FFBE80F5A21A}</author>
  </authors>
  <commentList>
    <comment ref="H23" authorId="0" shapeId="0" xr:uid="{4E8DCC1D-7FDC-43BE-8DC0-362E1CF96398}">
      <text>
        <t>[Trådad kommentar]
I din version av Excel kan du läsa den här trådade kommentaren, men eventuella ändringar i den tas bort om filen öppnas i en senare version av Excel. Läs mer: https://go.microsoft.com/fwlink/?linkid=870924
Kommentar:
    RÖÖS</t>
      </text>
    </comment>
    <comment ref="H35" authorId="1" shapeId="0" xr:uid="{C27C3279-6DFC-4D57-ACEC-E53847C88059}">
      <text>
        <t>[Trådad kommentar]
I din version av Excel kan du läsa den här trådade kommentaren, men eventuella ändringar i den tas bort om filen öppnas i en senare version av Excel. Läs mer: https://go.microsoft.com/fwlink/?linkid=870924
Kommentar:
    RÖÖS</t>
      </text>
    </comment>
    <comment ref="H43" authorId="2" shapeId="0" xr:uid="{028A1726-DE58-4E10-B1B8-D6C68735FEEC}">
      <text>
        <t>[Trådad kommentar]
I din version av Excel kan du läsa den här trådade kommentaren, men eventuella ändringar i den tas bort om filen öppnas i en senare version av Excel. Läs mer: https://go.microsoft.com/fwlink/?linkid=870924
Kommentar:
    RÖÖS</t>
      </text>
    </comment>
    <comment ref="H48" authorId="3" shapeId="0" xr:uid="{8787F32B-4496-4361-A0F0-C19BE85B4797}">
      <text>
        <t>[Trådad kommentar]
I din version av Excel kan du läsa den här trådade kommentaren, men eventuella ändringar i den tas bort om filen öppnas i en senare version av Excel. Läs mer: https://go.microsoft.com/fwlink/?linkid=870924
Kommentar:
    Föreslår att man använder detta värde
Svar:
    Ändrar till Rise Öppna listan</t>
      </text>
    </comment>
    <comment ref="C50" authorId="4" shapeId="0" xr:uid="{098E7379-8E8C-4858-99F5-35F8895255E2}">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AC50" authorId="5" shapeId="0" xr:uid="{64C74C7B-4175-4DB7-AB74-2409A52642F4}">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H60" authorId="6" shapeId="0" xr:uid="{2B320A35-87AB-4104-A59A-B818C0D93316}">
      <text>
        <t>[Trådad kommentar]
I din version av Excel kan du läsa den här trådade kommentaren, men eventuella ändringar i den tas bort om filen öppnas i en senare version av Excel. Läs mer: https://go.microsoft.com/fwlink/?linkid=870924
Kommentar:
    RISE</t>
      </text>
    </comment>
    <comment ref="H64" authorId="7" shapeId="0" xr:uid="{80FF0C55-0589-43CE-AFDB-3509B082C3C7}">
      <text>
        <t>[Trådad kommentar]
I din version av Excel kan du läsa den här trådade kommentaren, men eventuella ändringar i den tas bort om filen öppnas i en senare version av Excel. Läs mer: https://go.microsoft.com/fwlink/?linkid=870924
Kommentar:
    RISE</t>
      </text>
    </comment>
    <comment ref="H87" authorId="8" shapeId="0" xr:uid="{28B9FB3D-D68A-43A1-80D0-2F72FDEB0FF4}">
      <text>
        <t>[Trådad kommentar]
I din version av Excel kan du läsa den här trådade kommentaren, men eventuella ändringar i den tas bort om filen öppnas i en senare version av Excel. Läs mer: https://go.microsoft.com/fwlink/?linkid=870924
Kommentar:
    RISE</t>
      </text>
    </comment>
    <comment ref="H92" authorId="9" shapeId="0" xr:uid="{6DBE69E5-F9B2-4CC2-A6E3-075B8FE7A311}">
      <text>
        <t>[Trådad kommentar]
I din version av Excel kan du läsa den här trådade kommentaren, men eventuella ändringar i den tas bort om filen öppnas i en senare version av Excel. Läs mer: https://go.microsoft.com/fwlink/?linkid=870924
Kommentar:
    Ändrade till samma som "Nöt- eller fröprodukt"</t>
      </text>
    </comment>
    <comment ref="H97" authorId="10" shapeId="0" xr:uid="{B7CEDB9A-4556-45D7-A833-EA3907E876A8}">
      <text>
        <t>[Trådad kommentar]
I din version av Excel kan du läsa den här trådade kommentaren, men eventuella ändringar i den tas bort om filen öppnas i en senare version av Excel. Läs mer: https://go.microsoft.com/fwlink/?linkid=870924
Kommentar:
    Elin Röös Mat-klimat</t>
      </text>
    </comment>
    <comment ref="H108" authorId="11" shapeId="0" xr:uid="{1EA30129-C6C6-44C4-BCC1-67DEA4766594}">
      <text>
        <t>[Trådad kommentar]
I din version av Excel kan du läsa den här trådade kommentaren, men eventuella ändringar i den tas bort om filen öppnas i en senare version av Excel. Läs mer: https://go.microsoft.com/fwlink/?linkid=870924
Kommentar:
    Mat och Klimat RÖÖS</t>
      </text>
    </comment>
    <comment ref="H109" authorId="12" shapeId="0" xr:uid="{9BB1A354-C1FA-4AE5-9684-FFBE80F5A21A}">
      <text>
        <t>[Trådad kommentar]
I din version av Excel kan du läsa den här trådade kommentaren, men eventuella ändringar i den tas bort om filen öppnas i en senare version av Excel. Läs mer: https://go.microsoft.com/fwlink/?linkid=870924
Kommentar:
    Ref Lunds universitet</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<sst xmlns="http://schemas.openxmlformats.org/spreadsheetml/2006/main" count="1078" uniqueCount="416">
  <si>
    <t>År</t>
  </si>
  <si>
    <t>Huvudgrupp</t>
  </si>
  <si>
    <t>Varugrupp</t>
  </si>
  <si>
    <t>Spannmål och spannmålsprodukter</t>
  </si>
  <si>
    <t>Bageriprodukter, söta och/eller feta</t>
  </si>
  <si>
    <t>190520
190531
190532
19059045
19059055
19059070</t>
  </si>
  <si>
    <t>Kryddade kakor 
Söta kex, småkakor o.d. 
Våfflor och rån wafers 
Kex och småkakor, utan tillsats av sötningsmedel 
Bakverk, extruderade eller expanderade varor, smaksatta eller salta 
Frukttårtor, wienerbröd, maränger och andra bakverk</t>
  </si>
  <si>
    <t>Bröd</t>
  </si>
  <si>
    <t>19051000
190540
19059010
19059020
19059030</t>
  </si>
  <si>
    <t xml:space="preserve">Knäckebröd 
Skorpor, rostat bröd och liknande rostade produkter 
Matzos 
Nattvardsbröd
Bröd, utan tillsats av honung, ägg, ost eller frukt </t>
  </si>
  <si>
    <t>Frukt och bär</t>
  </si>
  <si>
    <t>Bär</t>
  </si>
  <si>
    <t>806
8092100
8092900
8094090
8101000
81020
81030
81040
81110
81120
8119050
8119070
8119075
8119080</t>
  </si>
  <si>
    <t>Vindruvor, färska eller torkade 
Surkörsbär Prunus cerasus, färska 
Körsbär, färska (exkl. surkörsbär Prunus cerasus) 
Slånbär, färska 
Jordgubbar och smultron, färska 
Hallon, björnbär, mullbär och loganbär, färska 
Svarta, vita eller röda vinbär samt krusbär, färska 
Tranbär, lingon, blåbär och andra bär av släktet Vaccinium, färska 
Jordgubbar och smultron, ...
Hallon, björnbär, mullbär, loganbär, vinbär och krusbär,...
Bär av arten Vaccinium myrtillus, ...
Bär av arterna Vaccinium myrtilloides och Vaccinium angustifolium, ...
Surkörsbär Prunus cerasus, ...
Körsbär, ...</t>
  </si>
  <si>
    <t>Cerealierätter</t>
  </si>
  <si>
    <t>19059080
190230</t>
  </si>
  <si>
    <t xml:space="preserve">Pizzor, pajer och andra bakverkInnehållande &lt;5 viktprocent sackaros, invertsocker eller isoglukos …
Pastaprodukter, kokta eller på annat sätt beredda, ofyllda </t>
  </si>
  <si>
    <t>Socker och söta livsmedel</t>
  </si>
  <si>
    <t>Choklad eller chokladprodukt</t>
  </si>
  <si>
    <t xml:space="preserve">Choklad och andra livsmedelsberedningar innehållande kakao </t>
  </si>
  <si>
    <t>Livsmedelsrätter och ingredienser</t>
  </si>
  <si>
    <t>Chutney eller pickles</t>
  </si>
  <si>
    <t>21039010
20019010</t>
  </si>
  <si>
    <t xml:space="preserve">Mangochutney, flytande 
Mango chutney, beredda eller konserverade med ättika eller ättiksyra </t>
  </si>
  <si>
    <t>Citrus</t>
  </si>
  <si>
    <t xml:space="preserve">Citrusfrukter, färska eller torkade </t>
  </si>
  <si>
    <t>Dryck (ej mjölk)</t>
  </si>
  <si>
    <t>Dryck med alkohol</t>
  </si>
  <si>
    <t>2204
2208
220300
220600
2205</t>
  </si>
  <si>
    <t xml:space="preserve">Vin av färska druvor, inkl. vin som tillsats alkohol; druvmust i jäsning med verklig alkoholhalt &gt;0,5 volymprocent eller med ett innehåll av tillsatt alkohol &gt; 0,5 volymprocent 
Etylalkohol, odenaturerad med alkoholhalt av &lt; 80 volymprocent; sprit, likör och andra spritdrycker ...
Maltdrycker 
Drycker, jästa, t.ex. äppelvin cider, päronvin och mjöd; blandningar av jästa drycker samt blandningar av jästa drycker och alkoholfria drycker, i.a.n. ..
Vermout och annat vin av färska druvor, smaksatt med växter eller aromatiska ämnen </t>
  </si>
  <si>
    <t>Exotisk frukt</t>
  </si>
  <si>
    <t>8043000
8045000
8105000
8106000
8107000
81090
8134050
8134065</t>
  </si>
  <si>
    <t xml:space="preserve">Ananas, färska eller torkade 
Guava, mango och mangostan, färska eller torkade 
Kiwifrukter, färska 
Durian, färska 
Persimoner, färska 
Tamarinder, cashewäpplen, jackfrukter, litchiplommon, sapodillafrukter passionsfrukter, carambola och pitahaya samt andra ätbara frukter, färska...
Papayafrukter, torkade 
Tamarinder, cashewäpplen, litchiplommon, jackfrukter, sapodillafrukter, passionsfrukter, carambola och pitahaya, torkade </t>
  </si>
  <si>
    <t>Fisk och skaldjur</t>
  </si>
  <si>
    <t>Fisk- och skaldjursrätter</t>
  </si>
  <si>
    <t>2104
19022010</t>
  </si>
  <si>
    <t xml:space="preserve">Soppor och buljonger samt beredningar för tillredning av soppor eller buljonger; (...) kött, fisk, grönsaker, frukt ock bär, för barnmat eller dietbruk,
Pastaprodukter fyllda med kött eller andra födoämnen, (...) 20 viktprocent fisk, kräftdjur, blötdjur eller andra ryggradslösa vattendjur </t>
  </si>
  <si>
    <t>Kött</t>
  </si>
  <si>
    <t>Fläskkött</t>
  </si>
  <si>
    <t>203
21019
160241
21012
160242
21011</t>
  </si>
  <si>
    <t xml:space="preserve">Kött av svin, färskt, kylt eller fryst 
Kött av svin, saltat, i saltlake, torkat eller rökt (exkl. skinka, bog och delar därav, med ben, och sida randig och delar därav) 
Skinka och delar därav, av svin, beredda eller konserverade 
Sida randig och delar därav, av svin, saltat, i saltlake, torkat eller rökt 
Bog och delar därav, av svin, beredda eller konserverade 
Skinka och bog samt delar därav, av svin, med ben, saltat, i saltlake, torkat eller rökt </t>
  </si>
  <si>
    <t>Frukt och bär övrigt</t>
  </si>
  <si>
    <t>803
8044000
807
8091000
80930
8094005
8109075
8131000
8132000
8134010
8134095</t>
  </si>
  <si>
    <t>Bananer, inbegripet mjölbananer, färska eller torkade 
Avokado, färska eller torkade 
Meloner, inkl. vattenmeloner, och melonträdfrukter papaya, färska 
Aprikoser, färska 
Persikor, inkl. nektariner, färska 
Plommon, färska 
Frukter, ätbara, färska...
Aprikoser, torkade 
Plommon, torkade 
Persikor, inkl. nektariner, torkade 
Frukter, ätbara, torkade...</t>
  </si>
  <si>
    <t>Nöt, frö eller kärna</t>
  </si>
  <si>
    <t>Frön</t>
  </si>
  <si>
    <t>1205
1207
120600
713
120991
12091000
120929
120400
120925
120923</t>
  </si>
  <si>
    <t xml:space="preserve">Rapsfrön och rybsfrön, även sönderdelade 
Oljeväxtfrön och oljehaltiga frukter, även sönderdelade ...
Solrosfrön, även sönderdelade 
Baljväxtfrön, torkade, även skalade eller sönderdelade 
Grönsaksfrön för utsäde 
Sockerbetsfrön för utsäde 
Frön av foderväxter, för utsäde ...
Linfrön, även sönderdelade 
Frön av rajgräs Lolium multiflorum Lam. och Lolium perenne L., för utsäde 
Svingelfrön, för utsäde </t>
  </si>
  <si>
    <t>Gryn och kli</t>
  </si>
  <si>
    <t>1103
1104</t>
  </si>
  <si>
    <t>Krossgryn, grovt mjöl, inkl. fingryn och pelletar av spannmål 
Spannmål, bearbetad på annat sätt, t.ex. skalad, valsad, bearbetad till flingor eller pärlgryn, …</t>
  </si>
  <si>
    <t>Grönsaker, rotfrukter och svamp</t>
  </si>
  <si>
    <t>Grönsaker ej råa</t>
  </si>
  <si>
    <t>710
7103000
20019065
7108085
7108010
7108080</t>
  </si>
  <si>
    <t xml:space="preserve">Grönsaker, även ångkokta eller kokta i vatten, frysta 
Spenat, nyzeeländsk spenat och trädgårdsmålla, även ångkokta eller kokta i vatten, frysta 
Oliver, beredda eller konserverade med ättika eller ättiksyra 
Sparris, även ångkokta eller kokta i vatten, frysta 
Oliver, även ångkokta eller kokta i vatten, frysta 
Kronärtskockor, även ångkokta eller kokta i vatten, frysta </t>
  </si>
  <si>
    <t>Grönsaker övriga</t>
  </si>
  <si>
    <t>70999
7092000
70993
7093000
7097000
7094000
70992
7099100</t>
  </si>
  <si>
    <t xml:space="preserve">Grönsaker, färska eller kylda i.a.n. 
Sparris, färska eller kylda 
Pumpor, squash och kurbitsar Cucurbita spp., färska eller kylda 
Auberginer, färska eller kylda 
Spenat, nyzeeländsk spenat och trädgårdsmålla, färska eller kylda 
Bladselleriblekselleri, färska eller kylda 
Oliver, färska eller kylda 
Kronärtskockor, färska eller kylda  </t>
  </si>
  <si>
    <t>Grönsaksrätter</t>
  </si>
  <si>
    <t>200490
20059950
20059930
20056000</t>
  </si>
  <si>
    <t>Grönsaker samt blandningar av grönsaker, beredda eller konserverade på annat sätt än med ättika eller ättiksyra, frysta ...
Blandningar av grönsaker, beredda eller konserverade på annat sätt än med ättika eller ättiksyra, inte frysta 
Kronärtskockor, beredda eller konserverade på annat sätt än med ättika eller ättiksyra, inte frysta 
Sparris, beredda eller konserverade på annat sätt än med ättika eller ättiksyra, inte frysta</t>
  </si>
  <si>
    <t>Grönsaksrätter med fisk</t>
  </si>
  <si>
    <t>Soppor och buljonger samt beredningar för tillredning av soppor eller buljonger; homogeniserade sammansatta livsmedelsberedningar av två eller flera grundbeståndsdelar, såsom kött, fisk, ….</t>
  </si>
  <si>
    <t>Grönsaksrätter med kött</t>
  </si>
  <si>
    <t>Soppor och buljonger samt beredningar för tillredning av soppor eller buljonger; homogeniserade sammansatta livsmedelsberedningar av två eller flera grundbeståndsdelar, såsom kött, fisk, …</t>
  </si>
  <si>
    <t>Innanmat och inälvsmat</t>
  </si>
  <si>
    <t>2062200
16029010
2064100</t>
  </si>
  <si>
    <t xml:space="preserve">Ätbar lever av nötkreatur och andra oxdjur, fryst 
Beredningar av blod av alla slags djur (exkl. korvar och liknande varor) 
Ätbar lever av svin, fryst </t>
  </si>
  <si>
    <t>Korv eller liknande produkt</t>
  </si>
  <si>
    <t xml:space="preserve">Korv och liknande produkter av kött, slaktbiprodukter eller blod; beredningar av dessa produkter </t>
  </si>
  <si>
    <t>Övriga livsmedel</t>
  </si>
  <si>
    <t>Kosttillskott och hälsopreparat</t>
  </si>
  <si>
    <t>210610
40410
21042000
20051000
4022911
16021000</t>
  </si>
  <si>
    <t xml:space="preserve">42 kr/kg Proteinkoncentrat och texturerade proteiner 
16 kr/kg Vassle och modifierad vassle, även koncentrerad eller försatta med socker eller annat sötningsmedel 
35 kr/kg Livsmedelsberedningar av den art som används som näringsmedel avsedda för barn eller för dietbruk, (...) homogeniserade blandningar, kött, fisk, grönsaker eller frukt
26 kr/kg Grönsaker, i form av fint homogeniserade beredningar som föreligger i detaljhandelsförpackningar med en nettovikt av &lt;= 250 g för försäljning som barnmat eller för dietiskt ändamål 
71 kr/kg Specialmjölk för barn i form av pulver eller granulat eller i annan fast form, försatta med socker eller annat sötningsmedel...
26 kr/kg Homogeniserade beredningar av kött, slaktbiprodukter och blod och som föreligger i detaljhandelsförpackningar (nettovikt av &lt;= 250 g) för barnmat eller för dietiskt ändamål </t>
  </si>
  <si>
    <t>Kryddor</t>
  </si>
  <si>
    <t>910
904
908
905
906
909
907</t>
  </si>
  <si>
    <t xml:space="preserve">Ingefära, saffran, gurkmeja, timjan, lagerblad, curry och andra kryddor ..
Peppar av släktet Piper; frukter av släktena Capsicum och Pimenta, torkade, krossade eller malda 
Muskot, muskotblomma och kardemumma 
Vanilj 
Kanel och kanelknopp 
Anis, stjärnanis, fänkål, koriander, spiskummin, kummin och enbär 
Kryddnejlikor, nejlikstjälkar och modernejlikor </t>
  </si>
  <si>
    <t>Köttbullar, hamburgare och liknande</t>
  </si>
  <si>
    <t>Varor av kött eller slaktbiprodukter av nötkreatur och andra oxdjur, beredda eller konserverade …</t>
  </si>
  <si>
    <t>Kötträtt</t>
  </si>
  <si>
    <t>1602
1601</t>
  </si>
  <si>
    <t xml:space="preserve">Kött, slaktbiprodukter och blod, beredda eller konserverade (exkl. korvar och liknande produkter, samt extrakter och safter av kött) 
Korv och liknande produkter av kött, slaktbiprodukter eller blod; beredningar av dessa produkter </t>
  </si>
  <si>
    <t>Lök</t>
  </si>
  <si>
    <t>703
7119050
7122000
20049091</t>
  </si>
  <si>
    <t xml:space="preserve">Kepalök vanlig lök, schalottenlök, vitlök, purjolök och lök av andra Allium-arter, färska eller kylda 
Kepalök vanlig lök, tillfälligt konserverade, t.ex. med svaveldioxidgas eller i saltlake, svavelsyrlighetsvatten eller andra konserverande lösningar 
Kepalök vanlig lök, torkad, hela, i bitar, skivad, krossad eller pulveriserad, men inte vidare beredd 
Kepalök vanlig lök, kokt eller på annat sätt värmebehandlad, men inte ytterligare beredd, fryst </t>
  </si>
  <si>
    <t>Fett och olja</t>
  </si>
  <si>
    <t>Margarin och blandade fetter</t>
  </si>
  <si>
    <t xml:space="preserve">Margarin; ätbara blandningar och beredningar av animaliska eller vegetabiliska fetter eller oljor eller av fraktioner av olika fetter eller oljor enligt detta kap. ... </t>
  </si>
  <si>
    <t>Mjöl eller stärkelse</t>
  </si>
  <si>
    <t>110100
1102
1105
1106
11071011
11071091
1108</t>
  </si>
  <si>
    <t xml:space="preserve">Mjöl, finmalet av vete eller av blandsäd av vete och råg 
Mjöl, finmalet av spannmål, annat än av vete eller av blandsäd av vete och råg 
Mjöl, pulver, flingor, korn och pelletar av potatis 
Mjöl och pulver av ärter, bönor, linser och andra torkade baljväxtfrön enligt nr 0713, av sago, maniok-, arrow- och salepsrot, jordärtskockor...
Malt av vete, orostat, i form av mjöl 
Malt i form av mjöl, orostat (exkl. av vete) 
Stärkelse; inulin </t>
  </si>
  <si>
    <t>Pasta, couscous, bulgur etc</t>
  </si>
  <si>
    <t>Pastaprodukter, såsom spagetti, makaroner, nudlar, lasagne, gnocchi, ravioli och cannelloni (…); couscous</t>
  </si>
  <si>
    <t>Plattfisk</t>
  </si>
  <si>
    <t>30229
30339
3044300
30483</t>
  </si>
  <si>
    <t xml:space="preserve">Plattfisk Pleuronectidae, Bothidae, Cynoglossidae, Soleidae, Scophthalmidae och Citharidae, färsk eller kyld ...
Plattfisk Pleuronectidae, Bothidae, Cynoglossidae, Soleidae, Scophthalmidae och Citharidae, fryst ...
Filéer, av plattfisk Pleuronectidae, Bothidae, Cynoglossidae, Soleidae, Scophthalmidae och Citharidae, färska eller kylda 
Filéer, av plattfisk Pleuronectidae, Bothidae, Cynoglossidae, Soleidae, Scophthalmidae och Citharidae, frysta </t>
  </si>
  <si>
    <t>Potatis och rotfrukter</t>
  </si>
  <si>
    <t>200410
200520
701
706
714
71420
7101000
7129005</t>
  </si>
  <si>
    <t>Potatis, beredd eller konserverad på annat sätt än med ättika eller ättiksyra, fryst 
Potatis, beredda eller konserverade på annat sätt än med ättika eller ättiksyra, inte fryst 
Potatis, färsk eller kyld 
Morötter, rovor, rödbetor, haverrot salsifi, rotselleri, rädisor och liknande rotfrukter, färska eller kylda 
Maniokrot, arrowrot och salepsrot, jordärtskockor, batater sötpotatis och liknande rötter, stamknölar...
Batater sötpotatis, färska , kylda, frysta eller torkade, hela eller i bitar och även i form av pelletar 
Potatis, även ångkokta eller kokta i vatten, frysta 
Potatis, torkad, även i bitar eller skivad, men inte vidare beredd</t>
  </si>
  <si>
    <t>Ris</t>
  </si>
  <si>
    <t>Rom och kaviar</t>
  </si>
  <si>
    <t>3052000
16043200
3039190
3029100
3039110</t>
  </si>
  <si>
    <t>69 kr/kg Lever, rom och mjölke av fisk, torkade, rökta, saltade eller i saltlake 
168 kr/kg Kaviarersättning som framställts av fiskrom 
49 kr/kg Lever, rom och mjölke, av fisk, fryst 
83 kr/kg Lever, rom och mjölke av fisk, färsk eller kyld
221 kr/kg Fiskrom och mjölke för framställning av deoxiribonukleinsyra eller protaminsulfat, fryst</t>
  </si>
  <si>
    <t>Skaldjur</t>
  </si>
  <si>
    <t>Kräftdjur, även utan skal, levande, färska, kylda, frysta, torkade, saltade eller i saltlake; rökta kräftdjur, även med skal, …</t>
  </si>
  <si>
    <t>Smaksättare, tex ketchup, sojasås, senap</t>
  </si>
  <si>
    <t>21031000
21032000
21033090</t>
  </si>
  <si>
    <t xml:space="preserve">Sojasås 
Tomatketchup och annan tomatsås 
Senap, beredd </t>
  </si>
  <si>
    <t>Socker, honung eller sirap</t>
  </si>
  <si>
    <t>1701
21069059
1702
4090000
21069055
21069030
21069051</t>
  </si>
  <si>
    <t>Socker från sockerrör eller sockerbetor samt kemiskt ren sackaros, i fast form 
Sirap och andra sockerlösnigar, aromatiserade eller färgade (exkl. av isoglukos, laktos, druvsocker eller maltodextrin) 
Socker, inkl. kemiskt ren laktos, maltos, glukos och fruktos, i fast form, sirap och andra sockerlösningar utan tillsats av aromämnen eller färgämnen,...
Naturlig honung 
Sirap och andra sockerlösnigar, av druvsocker eller maltodextrin, aromatiserade eller färgade 
Sirap och andra sockerlösnigar, av isoglukos, aromatiserade eller färgade 
Sirap och andra sockerlösnigar, av laktos, aromatiserade eller färgade</t>
  </si>
  <si>
    <t>Soppor</t>
  </si>
  <si>
    <t>Soppor och buljonger samt beredningar för tillredning av soppor eller buljonger; homogeniserade sammansatta livsmedelsberedningar …</t>
  </si>
  <si>
    <t>Stimlevande fisk, ex sill</t>
  </si>
  <si>
    <t>160412
3025200
3049923
3048600
30354
3048949
3024100
3035100</t>
  </si>
  <si>
    <t xml:space="preserve">Sill och strömming, beredd eller konserverad, hel eller i bitar, men inte hackad eller malen 
Kolja Melanogrammus aeglefinus, färsk eller kyld 
Kött av sill och strömming Clupea harengus och Clupea pallasii, även hackat eller malet, fryst (exkl. filéer) 
Filéer, av sill och strömming Clupea harengus och Clupea pallasii, frysta 
Makrill Scomber scombrus, Scomber australasicus, Scomber japonicus, frysta 
Filéer, av makrill Scomber scombrus, Scomber japonicus och av arten Orcynopsis unicolor, frysta 
Sill och strömming Clupea harengus och Clupea pallasii, färsk eller kyld 
Sill och strömming Clupea harengus och Clupea pallasii, fryst </t>
  </si>
  <si>
    <t>Tomater processade</t>
  </si>
  <si>
    <t>2002
7129030
7108070</t>
  </si>
  <si>
    <t xml:space="preserve">Tomater, beredda eller konserverade på annat sätt än med ättika eller ättiksyra 
Tomater, torkade, hela, i bitar, skivade, krossade eller pulveriserade, men inte vidare beredda 
Tomater, även ångkokta eller kokta i vatten, frysta </t>
  </si>
  <si>
    <t>Vegetabilisk fett och olja</t>
  </si>
  <si>
    <t>1515
151620
15179091</t>
  </si>
  <si>
    <t>Vegetabiliska fetter och oljor, icke-flyktiga, inkl. jojobaolja, samt fraktioner av sådana fetter eller oljor, även raffinerade men inte kemiskt modifierade...
Vegetabiliska fetter och oljor samt fraktioner av sådana fetter eller oljor, som helt eller delvis hydrerats, omförestrats, även internt eller elaidiniserats,...
Blandningar av flytande feta vegetabiliska fetter, ätbara, med en mjölkfetthalt av &lt;= 10 viktprocent ...</t>
  </si>
  <si>
    <t>Ägg</t>
  </si>
  <si>
    <t>Ägg, rå, kokt, stekt</t>
  </si>
  <si>
    <t>408
407</t>
  </si>
  <si>
    <t xml:space="preserve">Fågelägg utan skal samt äggula, färska, torkade, ångkokta eller kokta i vatten, gjutna, frysta eller på annat sätt konserverade, även försatta med socker..
Fågelägg med skal, färska, konserverade eller kokta </t>
  </si>
  <si>
    <t>Äpple och päron</t>
  </si>
  <si>
    <t>Äpplen, päron och kvittenfrukter, färska</t>
  </si>
  <si>
    <t>Bakningsingredienser</t>
  </si>
  <si>
    <t>1806
17049099
402
1701
21069059
1702
1108
4090000
110100
17049030
905
407
1703
21069055
13021200
21069030
21069051</t>
  </si>
  <si>
    <t xml:space="preserve">Choklad och andra livsmedelsberedningar innehållande kakao 
Pastor, marsipan, nougat och andra framställda tabletter, utan innehåll av kakao 
Mjölk och grädde, koncentrerade eller försatta med socker eller annat sötningsmedel 
Socker från sockerrör eller sockerbetor samt kemiskt ren sackaros, i fast form 
Sirap och andra sockerlösnigar, aromatiserade eller färgade (exkl. av isoglukos, laktos, druvsocker eller maltodextrin) 
Socker, inkl. kemiskt ren laktos, maltos, glukos och fruktos, i fast form, sirap och andra sockerlösningar utan tillsats av aromämnen ...
Stärkelse; inulin 
Naturlig honung 
Mjöl, finmalet av vete eller av blandsäd av vete och råg 
Vit choklad 
Vanilj 
Fågelägg med skal, färska, konserverade eller kokta 
Melass erhållen vid utvinning eller raffinering av socker 
Sirap och andra sockerlösnigar, av druvsocker eller maltodextrin, aromatiserade eller färgade 
Lakritsextrakt 
Sirap och andra sockerlösnigar, av isoglukos, aromatiserade eller färgade 
Sirap och andra sockerlösnigar, av laktos, aromatiserade eller färgade </t>
  </si>
  <si>
    <t>Baljväxter</t>
  </si>
  <si>
    <t>708
713</t>
  </si>
  <si>
    <t xml:space="preserve">Baljfrukter och baljväxtfrön, färska eller kylda 
Baljväxtfrön, torkade, även skalade eller sönderdelade </t>
  </si>
  <si>
    <t>Blandfärs</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</si>
  <si>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</si>
  <si>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Cerealierätter med fisk</t>
  </si>
  <si>
    <t>19059080
19022010</t>
  </si>
  <si>
    <t xml:space="preserve">Pizzor, pajer och andra bakverkInnehållande &lt;5 viktprocent sackaros, invertsocker eller isoglukos...
Pastaprodukter fyllda med kött eller andra födoämnen, även kokta eller på annat sätt beredda, innehållande &gt; 20 viktprocent fisk, kräftdjur, blötdjur eller andra ryggradslösa vattendjur </t>
  </si>
  <si>
    <t>Cerealierätter med kött</t>
  </si>
  <si>
    <t>19059080
19022030</t>
  </si>
  <si>
    <t>Pizzor, pajer och andra bakverkInnehållande &lt;5 viktprocent sackaros, invertsocker eller isoglukos...
Pastaprodukter fyllda med kött eller andra födoämnen, även kokta eller på annat sätt beredda, innehållande &gt; 20 viktprocent korv o.d., kött och slaktbiprodukter av alla slag, inkl. fett av...</t>
  </si>
  <si>
    <t>Desserter</t>
  </si>
  <si>
    <t>190590
210500
190531
19059070
190532</t>
  </si>
  <si>
    <t>Bakverk, även innehållande kakao, oblatkapslar av sådana slag som är lämpliga för farmaceutiskt bruk, ...
Glassvaror, även innehållande kakao 
Söta kex, småkakor o.d. 
Frukttårtor, wienerbröd, maränger och andra bakverk, innehållande &gt;= 5 viktprocent viktprocent sackaros,...
Våfflor och rån wafer</t>
  </si>
  <si>
    <t>Dessertsåser</t>
  </si>
  <si>
    <t>18062080
200969</t>
  </si>
  <si>
    <t xml:space="preserve">Chokladglasyr, vägande &gt; 2 kg 
Druvsaft, inbegripet druvmust, ojäst, med ett Brixtal av &gt; 30 vid 20°C, även med tillsats av socker eller annat sötningsmedel (exkl. innehållande alkohol) </t>
  </si>
  <si>
    <t>Mejeriprodukter</t>
  </si>
  <si>
    <t>Fil och yoghurt</t>
  </si>
  <si>
    <t>Kärnmjölk, filmjölk, gräddfil, yoghurt, kefir och annan fermenterad eller syrad mjölk och grädde, även koncentrerade, ….</t>
  </si>
  <si>
    <t>Fisk panerad</t>
  </si>
  <si>
    <t>16041991
16041210</t>
  </si>
  <si>
    <t xml:space="preserve">Fiskfiléer, råa, enbart panerad, även förstekta i olja, frysta ...
Sill- och strömmingsfiléer, råa, endast panerade, även förstekta i olja, frysta </t>
  </si>
  <si>
    <t>Fisk övrig</t>
  </si>
  <si>
    <t>30471
30251
30363
30211
3044410
3047300
3025300
3036500
30221
3044430
30442</t>
  </si>
  <si>
    <t xml:space="preserve">Filéer, av torsk Gadus morhua, Gadus ogac, Gadus macrocephalus, frysta 
Torsk Gadus morhua, Gadus ogac, Gadus macrocephalus, färsk eller kyld 
Torsk Gadus morhua, Gadus ogac, Gadus macrocephalus, fryst 
Öring Salmo trutta, Oncorhynchus mykiss, Oncorhynchus clarki, Oncorhynchus aguabonita,(...), färsk eller kyld 
Filéer, av torsk Gadus morhua, Gadus ogac, Gadus macrocephalus och Boreogadus saida, färska eller kylda 
Filéer, av gråsej Pollachius virens, frysta 
Gråsej Pollachius virens, färsk eller kyld 
Gråsej Pollachius virens, fryst 
Liten helgeflundra blåkveite Reinhardtius hippoglossoides och helgeflundra Hippoglossus hippoglossus, Hippoglossus stenolepis, färsk eller kyld 
Filéer av gråsej Pollachius virens, färska eller kylda 
Filéer, av öring Salmo trutta, Oncorhynchus mykiss, Oncorhynchus clarki, Oncorhynchus aguabonita, (...), färska eller kylda </t>
  </si>
  <si>
    <t>Frukostflingor</t>
  </si>
  <si>
    <t>Livsmedelsberedningar erhållna genom svällning eller rostning av spannmål eller spannmålsprodukter, t.ex. majsflingor…</t>
  </si>
  <si>
    <t>Fågel</t>
  </si>
  <si>
    <t xml:space="preserve">Kött och ätbara slaktbiprodukter av tama fjäderfä, nämligen höns av släktet Gallus domesticus, ankor, gäss, kalkoner och pärlhöns; färska, kylda eller frysta </t>
  </si>
  <si>
    <t>Färdigsallad och crêpes</t>
  </si>
  <si>
    <t xml:space="preserve">Blandningar av grönsaker, beredda eller konserverade på annat sätt än med ättika eller ättiksyra, inte frysta </t>
  </si>
  <si>
    <t>Glass och annan frusen dessert</t>
  </si>
  <si>
    <t xml:space="preserve">Glassvaror, även innehållande kakao </t>
  </si>
  <si>
    <t>Grädde och creme fraiche</t>
  </si>
  <si>
    <t>40150
40140</t>
  </si>
  <si>
    <t xml:space="preserve">Mjölk och grädde, med en fetthalt av &gt; 10 viktprocent (exkl. koncentrerade eller försatta med socker eller annat sötningsmedel) 
Mjölk och grädde, med en fetthalt av &gt; 6 viktprocent, men &lt;= 10 viktprocent (exkl. koncentrerade eller försatta med socker eller annat sötningsmedel) </t>
  </si>
  <si>
    <t>Juice och nektar</t>
  </si>
  <si>
    <t>200911
200979
200971
200919
200931
200981
20092100
200941
200949
200929</t>
  </si>
  <si>
    <t xml:space="preserve">Apelsinsaft, ojäst, utan tillsats av alkohol, även med tillsats av socker eller annat sötningsmedel, fryst 
Äppelsaft, ojäst, med ett Brixtal av &gt; 20 vid 20°C, även med tillsats av socker eller annat sötningsmedel (exkl. innehållande alkohol) 
Äppelsaft, ojäst, med ett Brixtal av &lt;= 20 vid 20°C, även med tillsats av socker eller annat sötningsmedel (exkl. innehållande alkohol) 
Apelsinsaft, ojäst, utan tillsats av alkohol, även med tillsats av socker eller annat sötningsmedel (exkl. fryst och med ett Brixtal av &lt;= 20 vid 20°C) 
Saft av annan citrusfrukt i oblandad form, ojäst, med ett Brixtal av &lt;= 20 vid 20°C, även innehållande socker eller annat sötningsmede... 
Saft av tranbär eller lingon Vaccinium macrocarpon, Vaccinium oxycoccos, Vaccinium vitis-idaea, ojäst, även med tillsats av sock...
Grapefruktsaft, ojäst, med ett Brixtal av &lt;= 20 vid 20°C, även med tillsats av socker eller annat sötningsmedel (exkl. innehållande alkohol) 
Ananassaft, ojäst, med ett Brixtal av &lt;= 20 vid 20°C, även med tillsats av socker eller annat sötningsmedel (exkl. innehållande alkohol) 
Ananassaft, ojäst, med ett Brixtal av &gt; 20 vid 20°C, även med tillsats av socker eller annat sötningsmedel (exkl. innehållande alkohol) 
Grapefruktsaft, ojäst, med ett Brixtal av &gt; 20 vid 20°C, även med tillsats av socker eller annat sötningsmedel (exkl. innehållande alkohol) </t>
  </si>
  <si>
    <t>Kaffe, te och kakao</t>
  </si>
  <si>
    <t>901
902
18069090
18069070</t>
  </si>
  <si>
    <t xml:space="preserve">Kaffe, även rostat eller befriat från koffein; skal och hinnor av kaffe; kaffesurrogat innehållande kaffe, oavsett mängden 
Te, även aromatiserat 
Livsmedelsberedningar innehållande kakao, löst liggande i förpackningar med en nettovikt av &lt;= 2 kg (exkl. choklad, konfekt och andra varor av choklad, sockerkonfektyrer...
Kakaoberedningar för framställning av drycker </t>
  </si>
  <si>
    <t>Konfekt eller annan sockerprodukt dvs ej choklad</t>
  </si>
  <si>
    <t xml:space="preserve">Sockerkonfektyrer, inkl. vit choklad, inte innehållande kakao </t>
  </si>
  <si>
    <t>Konserverade frukt och bär</t>
  </si>
  <si>
    <t>200820
200880
20019020
20089774
20089948
20059910
200870
200893</t>
  </si>
  <si>
    <t>Ananas, beredd eller konserverad, med eller utan tillsats av socker, annat sötningsmedel eller alkohol..
Jordgubbar och smultron, beredda eller konserverade, med eller utan tillsats av alkohol, socker eller annat sötningsmedel, i.a.n. 
Frukter av släktet Capsicum, beredda eller konserverade med ättika eller ättiksyra (exkl. sötpaprika) 
Blandningar av frukter, i vilka ingen enstaka frukt utgör &gt; 50 viktprocent av den totala vikten, beredda eller konserverade, ...
Passionsfrukter, guava, tamarinder, mango, mangostan, papayafrukter, cashewäpplen, litchiplommon, jackfrukter, sapodillafrukter, ...
Frukter av släktet Capsicum, beredda eller konserverade på annat sätt än med ättika eller ättiksyra, inte frysta (exkl. sötpaprika) 
Persikor, inbegripet nektariner, beredda eller konserverade, med eller utan tillsats av socker, annat sötningsmedel eller alkohol ...
Tranbär och lingon Vaccinium macrocarpon, Vaccinium oxycoccos, Vaccinium vitis- idaea, beredda eller konserverade,---</t>
  </si>
  <si>
    <t>Kryddning eller extrakt</t>
  </si>
  <si>
    <t>1901
2101
1302
160300</t>
  </si>
  <si>
    <t xml:space="preserve">Maltextrakt; livsmedelsberedningar av mjöl, krossgryn, stärkelse eller maltextrakt, som inte innehåller kakao eller innehåller...
Extrakter, essenser och koncentrat av kaffe, te eller maté samt beredningar på basis av dessa produkter eller på basis av kaffe,..
Växtsafter och växtextrakter; pektinämnen, pektinater och pektater; agar-agar samt annat växtslem och andra förtjockningsmedel, ...
Extrakter och safter av kött, fisk, kräftdjur, blötdjur eller andra ryggradslösa vattendjur </t>
  </si>
  <si>
    <t>Kål och broccoli</t>
  </si>
  <si>
    <t>704
7099950
20059960</t>
  </si>
  <si>
    <t xml:space="preserve">Kål, färsk eller kyld 
Fänkål, färska eller kylda 
Surkål, inte fryst </t>
  </si>
  <si>
    <t>Kött övrigt</t>
  </si>
  <si>
    <t>204
208
20500</t>
  </si>
  <si>
    <t xml:space="preserve">Kött av får eller get, färskt, kylt eller fryst 
Kött och ätbara slaktbiprodukter av kanin, hare, duvor samt andra djur, färska, kylda eller frysta ...
Kött av häst, åsna, mula eller mulåsna, färskt, kylt eller fryst </t>
  </si>
  <si>
    <t>Lamm</t>
  </si>
  <si>
    <t>2044310
2041000
2042300
2043000</t>
  </si>
  <si>
    <t xml:space="preserve">Kött av lamm, benfritt, fryst 
Hela och halva slaktkroppar av lamm, färskt eller kylt 
Kött av får, benfritt, färska eller kylda 
Hela och halva slaktkroppar av lamm, frysta </t>
  </si>
  <si>
    <t>Lax</t>
  </si>
  <si>
    <t>3021400
3044100
3048100
3054100
16041100
3031300
3021900
3031900
3031200
16042010
16041910
3056950
3021300
3045200
3053910
16042030
3031100
3019911</t>
  </si>
  <si>
    <t>Atlantlax Salmo salar och donaulax Hucho hucho, färsk eller kyld 
Filéer, av stillahavslax Oncorhynchus nerka, Oncorhynchus gorbuscha, Oncorhynchus keta, ...
Filéer av stillahavslax Oncorhynchus nerka, Oncorhynchus gorbuscha, Oncorhynchus keta, ...
Stillahavslax Oncorhynchus nerka, Oncorhynchus gorbuscha, Oncorhynchus keta, ...
Lax, beredd eller konserverad, hel eller i bitar, men inte hackad eller malen 
Atlantlax Salmo salar och donaulax Hucho hucho, fryst 
Laxfisk Salmonidae, färsk eller kyld (exkl. öring, stillhavslax, atlantlax och donaulax) 
Laxfisk Salmonidae, fryst (exkl. sockeyelax, stillahavslax, atlantlax och öring) 
Stillahavslax Oncorhynchus gorbuscha, Oncorhynchus keta, Oncorhynchus tschawytscha, ...
Lax, beredd eller konserverad (exkl. hel eller i bitar) 
Laxfisk, beredd eller konserverad, hel eller i bitar (exkl. hackad eller malen, lax) 
Stillahavslax Oncorhynchus nerka, Oncorhynchus gorbuscha, Oncorhynchus keta, ...
Stillahavslax Oncorhynchus nerka, Oncorhynchus gorbuscha, Oncorhynchus keta, ...
Fiskkött, av laxfisk Salmonidae, även hackat eller malet, färskt eller kylt (exkl. filéer) 
Filéer, av stillahavslax Oncorhynchus nerka, Oncorhynchus gorbuscha, Oncorhynchus keta, ...
Laxfisk, beredd eller konserverad (exkl. hel eller i bitar, lax) 
Sockeyelax Oncorhynchus nerka, fryst 
Stillhavslax Oncorhynchus nerka, Oncorhynchus gorbuscha, Oncorhynchus keta, ...</t>
  </si>
  <si>
    <t>Läsk</t>
  </si>
  <si>
    <t>22021000
22029919</t>
  </si>
  <si>
    <t>Vatten, inkl. mineralvatten och kolsyrat vatten, med tillsats av socker eller annat sötningsmedel eller av aromämne 
Alkoholfria drycker (exkl. med innehåll av mjölk eller mjölkprodukter eller fett därav; vatten, frukt-, bär- och grönsakssaft;…</t>
  </si>
  <si>
    <t>Majonnäs, dressing</t>
  </si>
  <si>
    <t xml:space="preserve">Såser samt beredningar för tillredning av såser och blandningar för smaksättningsändamål (exkl. sojasås, tomaketchup och annan tomatsås, senapspulver och beredd senap) </t>
  </si>
  <si>
    <t>Matgryn</t>
  </si>
  <si>
    <t>Mejeri övrigt</t>
  </si>
  <si>
    <t>40210
4022118
4022919
4029910
4029110
4022111
4022915</t>
  </si>
  <si>
    <t>Mjölk och grädde i form av pulver eller granulat eller i annan fast form, med en fetthalt av &lt;= 1,5 viktprocent 
Mjölk och grädde i form av pulver eller granulat eller i annan fast form, med en fetthalt av &gt; 1,5 viktprocent, men &lt;= 27 viktprocen...
Mjölk och grädde i form av pulver eller granulat eller i annan fast form, försatta med socker eller annat sötningsmedel, med en fetthalt av &gt; 1,5 viktprocent, men &lt;= 27 viktprocent..
Mjölk och grädde, koncentrerade, försatta med socker eller annat sötningsmedel, med en fetthalt av &lt;= 9,5 viktprocent (exkl. i form av pulver eller granulat eller i annan fast form) 
Mjölk och grädde, koncentrerade, inte försatta med socker eller annat sötningsmedel, med en fetthalt av &lt;= 8 viktprocent (exkl. i form av pulver eller granulat eller i annan fast form) 
Mjölk och grädde i form av pulver eller granulat eller i annan fast form, med en fetthalt av &gt; 1,5 viktprocent, men &lt;= 27 viktprocent, liggande i förpackningar med en nettovikt av &lt;= 2,5 kg ...
Mjölk och grädde i form av pulver eller granulat eller i annan fast form, försatta med socker eller annat sötningsmedel, med en fetthalt av &gt; 1,5 viktprocent, men &lt;= 27 viktprocent..</t>
  </si>
  <si>
    <t>Mjölk</t>
  </si>
  <si>
    <t>40120
40110</t>
  </si>
  <si>
    <t xml:space="preserve">Mjölk och grädde, inte koncentrerade och inte försatta med socker eller annat sötningsmedel, med en fetthalt av &gt; 1 viktprocent, men &lt;= 6 viktprocent 
Mjölk och grädde, inte koncentrerade och inte försatta med socker eller annat sötningsmedel, med en fetthalt av &lt;= 1 viktprocent </t>
  </si>
  <si>
    <t>Nöt- eller fröprodukt</t>
  </si>
  <si>
    <t>200819
200811</t>
  </si>
  <si>
    <t xml:space="preserve">Nötter och frön, inkl. blandningar, beredda eller konserverade 
Jordnötter, på annat sätt beredda eller konserverade </t>
  </si>
  <si>
    <t>Nötkött</t>
  </si>
  <si>
    <t>201
202</t>
  </si>
  <si>
    <t xml:space="preserve">Kött av nötkreatur eller andra oxdjur, färskt eller kylt 
Kött av nötkreatur eller andra oxdjur, fryst </t>
  </si>
  <si>
    <t>Nötter och mandel</t>
  </si>
  <si>
    <t>801
802</t>
  </si>
  <si>
    <t xml:space="preserve">Kokosnötter, paranötter och cashewnötter, färska eller torkade, även skalade 
Nötter, färska eller torkade, även skalade (exkl. kokosnötter, paranötter och kasjunötter) </t>
  </si>
  <si>
    <t>Ost</t>
  </si>
  <si>
    <t xml:space="preserve">Ost och ostmassa </t>
  </si>
  <si>
    <t>Saft</t>
  </si>
  <si>
    <t xml:space="preserve">Fruktsaft och bärsaft, inkl. druvmust, samt grönsakssaft, ojäst och utan tillsats av alkohol, även med tillsats av socker eller annat sötningsmedel </t>
  </si>
  <si>
    <t>Sallad och bladgrönsaker</t>
  </si>
  <si>
    <t>705
7099910</t>
  </si>
  <si>
    <t xml:space="preserve">Trädgårdssallat Lactuca sativa och cikoriasallat arter av släktet Cichorium, färska eller kylda 
Sallat, färsk eller kyld (exkl. trädgårdssallat Lactuca sativa och cikoriasallat, arter av släktet Cichorium) </t>
  </si>
  <si>
    <t>Smör och annat djurfett</t>
  </si>
  <si>
    <t>405
1501</t>
  </si>
  <si>
    <t>Smör, inkl. dehydratiserat smör eller smörolja och andra fetter och oljor framställda av mjölk; bredbara smörfettsprodukter 
Ister, annat svinfett och fjäderfäfett, utsmälta eller på annat sätt extraherade  (exkl. solarstearin och isterolja enligt nr 0209 och 1503)</t>
  </si>
  <si>
    <t>Snacks</t>
  </si>
  <si>
    <t>170490
802
190531
200819
801
20052020
19059045
20019065
190520
7099210</t>
  </si>
  <si>
    <t>Sockerkonfektyrer, inkl. vit choklad, utan innehåll av kakao (exkl. tuggummi) 
Nötter, färska eller torkade, även skalade (exkl. kokosnötter, paranötter och kasjunötter) 
Söta kex, småkakor o.d. 
Nötter och frön, inkl. blandningar, beredda eller konserverade ..
Kokosnötter, paranötter och cashewnötter, färska eller torkade, även skalade 
Potatis i tunna skivor, friterade eller stekta, med eller utan salt eller kryddor, i lufttäta förpackningar och lämpliga för omedelbar förtäring, inte fryst 
Kex och småkakor, utan tillsats av sötningsmedel 
Oliver, beredda eller konserverade med ättika eller ättiksyra 
Kryddade kakor s.k. pain d´épices, även innehållande kakao 
Oliver, färska eller kylda (exkl. för oljeframställning)</t>
  </si>
  <si>
    <t>Sojamjölkprodukt</t>
  </si>
  <si>
    <t>22029911
22029915</t>
  </si>
  <si>
    <t xml:space="preserve">Sojabaserade drycker med ett proteininnehåll på &gt;= 2,8 viktprocent 
Sojabaserade drycker med ett proteininnehåll på &lt; än 2,8 viktprocent; drycker baserade på nötter enligt kapitel 08, </t>
  </si>
  <si>
    <t>Svamp</t>
  </si>
  <si>
    <t>7095100
200310
70959
7108069
20039090
7108061
7123900
7123100
20019050</t>
  </si>
  <si>
    <t xml:space="preserve">Svampar av släktet Agaricus, färska eller kylda 
Svampar av släktet Agaricus, beredda eller konserverade på annat sätt än med ättika eller ättiksyra 
Ätbara svampar och tryffel, färska eller kylda (exkl. svampar av släktet Agaricus) 
Svampar, även ångkokta eller kokta i vatten, frysta (exkl. av släktet Agaricus) 
Svampar, beredda eller konserverade på annat sätt än med ättika eller ättiksyra (exkl. av släktet Agaricus) 
Svampar av släktet Agaricus, även ångkokta eller kokta i vatten, frysta 
Svampar och tryffel, torkade, hela, i bitar, skivade, krossade eller pulveriserade, men inte vidare beredda 
Svampar av släktet Agaricus, torkade, hela, i bitar, skivade, krossade eller pulveriserade, men inte vidare beredda 
Svampar, beredda eller konserverade med ättika eller ättiksyra </t>
  </si>
  <si>
    <t>Sylt, mos, marmelad</t>
  </si>
  <si>
    <t>Sylter, frukt- och bärgeléer, marmelader, mos och pastor av frukt, bär eller nötter, erhållna genom kokning,…</t>
  </si>
  <si>
    <t>Såser</t>
  </si>
  <si>
    <t>Tomater, gurka och paprika</t>
  </si>
  <si>
    <t>7020000
70960
7096010
70700
20011000
20019020
7108051
20059910
90421
20019070
9042110
7114000</t>
  </si>
  <si>
    <t xml:space="preserve">Tomater, färska eller kylda 
Frukter av släktena Capsicum och Pimenta, färska eller kylda 
Sötpaprika, färska eller kylda 
Gurkor, färska eller kylda 
Gurkor, beredda eller konserverade med ättika eller ättiksyra 
Frukter av släktet Capsicum, beredda eller konserverade med ättika eller ättiksyra (exkl. sötpaprika) 
Sötpaprika, även ångkokta eller kokta i vatten, frysta 
Frukter av släktet Capsicum, beredda eller konserverade på annat sätt än med ättika eller ättiksyra, inte frysta (exkl. sötpaprika) 
Frukter av släktena Capsicum och Pimenta, torkade (exkl. krossade eller malda) 
Sötpaprika, beredda eller konserverade med ättika eller ättiksyra 
Sötpaprika, torkad (exkl. krossad eller malen) 
Gurkor, tillfälligt konserverade, t.ex. med svaveldioxidgas eller i saltlake, svavelsyrlighetsvatten eller andra konserverande lösningar, </t>
  </si>
  <si>
    <t>Vatten</t>
  </si>
  <si>
    <t xml:space="preserve">Vatten, inkl. naturligt eller konstgjort mineralvatten samt kolsyrat vatten, utan tillsats av socker eller annat sötningsmedel eller av aromämne; is och snö </t>
  </si>
  <si>
    <t>Veg mjölkdryck</t>
  </si>
  <si>
    <t>20099059
22029911
22029915
20098999
20099098</t>
  </si>
  <si>
    <t>Saftblandningar av frukt, inbegripet druvmust, och grönsakssaft, ojäst, med ett Brixtal av &lt;= 67 vid 20°C, med ett värde per 100 kg netto av &gt; 30 € ...
Sojabaserade drycker med ett proteininnehåll på &gt;= 2,8 viktprocent (exkl. alkoholhaltiga drycker; med innehåll av mjölk eller mjölkprodukter eller fett av dessa varor)
Sojabaserade drycker med ett proteininnehåll på &lt; än 2,8 viktprocent; drycker baserade på nötter enligt kapitel 08, spannmål enligt kapitel 10 eller frön  enligt kapitel 12 ...
Saft av frukter, bär eller grönsaker, ojäst, med ett Brixtal av &lt;= 67 vid 20°C ...
Saftblandningar av frukt, inbegripet druvmust, och grönsakssaft, ojäst, med ett Brixtal av &lt;= 67 vid 20°C, med ett värde per 100 kg netto av &lt;= 30 € ...</t>
  </si>
  <si>
    <t>Vegetabiliska mejeriprodukter</t>
  </si>
  <si>
    <t xml:space="preserve">Animaliska och vegetabiliska fetter och oljor samt fraktioner av sådana fetter eller oljor, som helt eller delvis hydrerats, omförestrats, även internt, eller elaidiniserats, även raffinerade men inte vidare bearbetade </t>
  </si>
  <si>
    <t>Vegetariska proteinkällor, industriförädlade</t>
  </si>
  <si>
    <t>Proteinkoncentrat och texturerade proteiner, inte innehållande mjökfett, mjölkprotein, sackaros, isoglukos, druvsocker eller stärkelse eller innehållande &lt; 1,5 viktprocent mjölkfett, &lt; 2, 5 viktprocent mjölkprotein, &lt; 5 viktprocent sackaros eller isogluko s, &lt; 5 viktprocent druvsocker eller &lt; 5 viktprocent stärkelse</t>
  </si>
  <si>
    <t>Vilt</t>
  </si>
  <si>
    <t xml:space="preserve">Kött och ätbara slaktbiprodukter av vilt, färska, kylda eller frysta (exkl. kaniner, harar och svin) </t>
  </si>
  <si>
    <t>Äggrätter</t>
  </si>
  <si>
    <t>4081981
4089980
4081180
4089180
4069001
4081989</t>
  </si>
  <si>
    <t xml:space="preserve">Äggulor, flytande, även försatta med socker eller annat sötningsmedel, lämplig som livsmedel 
Fågelägg utan skal, färska, ångkokta eller kokta i vatten, gjutna, frysta eller på annat sätt konserverade, även försatta med socker eller annat sötningsmedel, lämpliga som livsmedel...
Äggulor, torkade, lämpliga som livsmedel, även försatt med socker eller annat sötningsmedel 
Fågelägg utan skal, torkade, lämplig som livsmedel, även försatta med socker eller annat sötningsmedel (exkl. äggulor) 
Ost avsedd för beredning (exkl. färsk ost, inkl. mesost, ostmassa, smältost, blåmögelsost och riven eller pulveriserad ost) 
Äggulor, andra än flytande, frysta eller på annat sätt konserverade, även försatta med socker eller annat sötningsmedel, lämplig som livsmedel, men ej torkade </t>
  </si>
  <si>
    <t xml:space="preserve"> </t>
  </si>
  <si>
    <t>summa klimatpåverkan beräknad av viktad UHM indikator</t>
  </si>
  <si>
    <t>Summa inköpt volym SEK</t>
  </si>
  <si>
    <t>Summa fördelad inköpsvolym (SEK)</t>
  </si>
  <si>
    <t>enhet: kilo koldioxidekvivalenter (kg CO2-e)</t>
  </si>
  <si>
    <t>Defaultinställning för beräkning av klimatpåverkan</t>
  </si>
  <si>
    <t>totalt antal andelar</t>
  </si>
  <si>
    <t xml:space="preserve">Varugruppens andel av total summa </t>
  </si>
  <si>
    <t>Summa klimatpåverkan beräknad av fördelningsnyckeln</t>
  </si>
  <si>
    <t>Summa klimatpåverkan beräknad av egen fördelning x viktad UHM indikator</t>
  </si>
  <si>
    <t>viktad UHM indikator Kg CO2-e/SEK</t>
  </si>
  <si>
    <t>Basår för nyckeln</t>
  </si>
  <si>
    <t>Fördelningsnyckel för klimatberäkning av inköpta livsmedel</t>
  </si>
  <si>
    <t>Skriv inte i grå celler</t>
  </si>
  <si>
    <t>ljus begia/gula celler kan skrivas i</t>
  </si>
  <si>
    <t>data i mörkgrön cell kopieras till Miljöspendanalysen</t>
  </si>
  <si>
    <t>kvar att fördela av andelar</t>
  </si>
  <si>
    <t>kvar att fördela av inköpsvolym</t>
  </si>
  <si>
    <t>Varugrupp DKAB</t>
  </si>
  <si>
    <t xml:space="preserve">Statistik från DKAB </t>
  </si>
  <si>
    <t>=SUMMA(G11/E11)</t>
  </si>
  <si>
    <t>Inköpt massa (kg)</t>
  </si>
  <si>
    <t>Inköpsvolym (kr)</t>
  </si>
  <si>
    <t>=SUMMA(E11/D11)</t>
  </si>
  <si>
    <t>Av RISE Beräknad klimatpåverkan (kg CO2-ekvivalenter)</t>
  </si>
  <si>
    <t>Av RISE Beräknad klimatpåverkan per kilo (kg CO2-e kg/kg)</t>
  </si>
  <si>
    <t>KN-kod</t>
  </si>
  <si>
    <t>KN-benämning</t>
  </si>
  <si>
    <t>I statistiken angiven massa  (kg) för koderna</t>
  </si>
  <si>
    <t>I statistiken angivet värde (kr) för koderna</t>
  </si>
  <si>
    <t>Statistik levererad av IVL</t>
  </si>
  <si>
    <t>Formler för beräkningar i resektive kolumn redovisas i denna rad:</t>
  </si>
  <si>
    <t>indata</t>
  </si>
  <si>
    <t>IVL matchad KN mot DKAB klassificering</t>
  </si>
  <si>
    <t>=SUMMA(M11/L11)</t>
  </si>
  <si>
    <t>=SUMMA(F11*$O$103)</t>
  </si>
  <si>
    <t>=SUMMA(N11/F11)</t>
  </si>
  <si>
    <t>Pris "DKAB", beräknat medelvärde (kr/kg)</t>
  </si>
  <si>
    <t>Pris "KN", beräknat medelvärde (kr/kg)</t>
  </si>
  <si>
    <t>Jämförelsekvot = pris "KN" / pris "DKAB"</t>
  </si>
  <si>
    <t>I cell O106 Medel av skillnad mellan pris KN / pris DKAB</t>
  </si>
  <si>
    <t>=SUMMA(((O16:O105))/90)</t>
  </si>
  <si>
    <t>Pris (kr/kg) "mellansteg" = (pris "DKAB") x (Jämförelsekvot)</t>
  </si>
  <si>
    <t>pris  (kr/kg) "viktat KN"= 1:a pris "mellansteg", 2:a pris "KN", 3:a priset antas</t>
  </si>
  <si>
    <t>UHM beräkning av viktat pris per massa (kr/kg)</t>
  </si>
  <si>
    <t>Beräkning steg 1</t>
  </si>
  <si>
    <t>Steg 1</t>
  </si>
  <si>
    <t>=SUMMA((G12)/(Q12*D12))</t>
  </si>
  <si>
    <t>Beräkning steg 1: indikator = Av RISE Beräknad klimatpåverkan  / (viktat "KN" pris x DKAB inköpt massa)</t>
  </si>
  <si>
    <t>=SUMMA(I12/I$16)</t>
  </si>
  <si>
    <t>=SUMMA(R12/R$16)</t>
  </si>
  <si>
    <t>=SUMMA(S12/T12)</t>
  </si>
  <si>
    <t>Beräknad klimatpåverkan per DKAB-medelpris (kg CO2-e kg/kr)</t>
  </si>
  <si>
    <t xml:space="preserve">S: Förhållanden inom "klimatpåverkan per DKAB-medelpris" = DKAB varugrupp / DKAB "nötkött". </t>
  </si>
  <si>
    <t xml:space="preserve">Skillnad mellan S och T: Kvoten S/T. Är det ingen skillnad = 1. Skillnad = övriga värden. Finns skillnad bör indikatorn justeras. </t>
  </si>
  <si>
    <t>Beräkning steg 2</t>
  </si>
  <si>
    <t>=SUMMA($R$16*S12)</t>
  </si>
  <si>
    <t>=SUMMA(V12/R$16)/S12</t>
  </si>
  <si>
    <t>Kontroll av steg 1</t>
  </si>
  <si>
    <t xml:space="preserve">Kontroll så att förhållandet mellan varje varugrupps indikator (DKAB klassificeiring) bibehålls. Varje varugrupp jämförs då mot raden DKAB "nötkött". </t>
  </si>
  <si>
    <t>UHM framräkning av klimatindiaktor (kg CO2-ekvivalenter / kr) för fördelningsnyckel livsmedel</t>
  </si>
  <si>
    <t xml:space="preserve">T: Förhållanden inom UHM beräknad indikator = Steg 1 för varugrupp / Steg 1 för rad "nötkött". </t>
  </si>
  <si>
    <t xml:space="preserve">Skillnad mellan V/R och T: Kvoten (V/R) / (T). Är det ingen skillnad = 1. Skillnad = övriga värden. Finns skillnad bör indikatorn justeras. </t>
  </si>
  <si>
    <t>Rimlighetsbedömning av steg 2</t>
  </si>
  <si>
    <t>Kontroll av steg 2</t>
  </si>
  <si>
    <t>=SUMMA($I12*$E12)</t>
  </si>
  <si>
    <t>=SUMMA($V12*$E12)</t>
  </si>
  <si>
    <t>Rimlighetsbedömning genom jämförelse av beräknad klimatbelastning (kg CO2-e), per varugrupp. I och med att prisnivån skiljer sig åt (DKAB=inköpspris och KN=import &amp; exportpriser) så kommer beräknad klimmatbelastning inte att blir samma eftersom indikatorn utgår från respektive prisnivå, däremot bör de inte uppstå orimliga avvikelser.</t>
  </si>
  <si>
    <t>Beräknad klimatpåverkan genom UHM indikator justerad med steg 2 (kg CO2-ekvivalenter)</t>
  </si>
  <si>
    <t>Jämförelse av beräknad klimatpåverkan</t>
  </si>
  <si>
    <t>=SUMMA((X12/$X$16)/(Y12/$Y$16))</t>
  </si>
  <si>
    <t xml:space="preserve">Kontroll så att förhållandet mellan varje varugrupps klimatpåverkan behålls. Varje varugrupp jämförs då mot raden DKAB "nötkött". </t>
  </si>
  <si>
    <t xml:space="preserve">Skillnad mellan (klimatpåverkan X varugrupp/ klimatpåverkan X nötkött) och (klimatpåverkan Y varugrupp/ klimatpåverkan Y nötkött): Är det ingen skillnad = 1. Skillnad = övriga värden. Finns skillnad bör framräknad UHM indikatorn steg 2 justeras. </t>
  </si>
  <si>
    <t>Kontroll av förhållande i totalt beräknad klimatpåverkan</t>
  </si>
  <si>
    <t>=SUMMA((Y12/X12)-1)*100</t>
  </si>
  <si>
    <t>Kontroll av skillnad i beräknad klimatpåverkan</t>
  </si>
  <si>
    <t>Kontroll av förhållanden mellan av RISE beräknad  klimatpåverkan och genom indikatorn beräknad klimatpåverkan. Skillnaderna bör inte avvika för mycket.</t>
  </si>
  <si>
    <t>Procentuell skillnad mellan av UHM indikator beräknad klimatpåverkan och av RISE beräknad klimatpåverkan.</t>
  </si>
  <si>
    <t>Beräkning steg 2 av indikator (kg CO2/kr)</t>
  </si>
  <si>
    <t>Antagen klimatindikator</t>
  </si>
  <si>
    <t>Klimatindikator som antas per varugrupp.</t>
  </si>
  <si>
    <t>Indikatorerna som är beräknade till och med steg 2 används i fördelnignsnyckeln.</t>
  </si>
  <si>
    <t xml:space="preserve">Klimatindikator UHM (kg CO2-e/kr) för fördelnignsyckel för livsmedel inom miljöspendanalys. </t>
  </si>
  <si>
    <t>(från kolumn V)</t>
  </si>
  <si>
    <t>Ungefärlig matchning av klassificering enligt KN</t>
  </si>
  <si>
    <t xml:space="preserve">Redovisning av framräkning av UHM:s viktade klimatindikatorer för varugrupper av livsmedel för fördelningsnyckeln för livsmedel inom Miljöspendanalys </t>
  </si>
  <si>
    <t>Det föreligger en skillnad i prisnivå mellan export &amp; importpriser (dessa ligger oftast lägre än) och priser i köparledet.</t>
  </si>
  <si>
    <t>Det viktiga förhållandena i Miljöspendanalysen är förhållandet mellan inköpskategorierna i miljöspendanalysen. Därför bör man inte använda indikatorer framräknade baserat på annan prisnvå än de som använts för att räkna ut indikatorer i miljöspendanalysen. Då det kan avvika mycket.</t>
  </si>
  <si>
    <t>Vi har därför gjort en framräkning av indikatorer utifrån RISE klimatberäkning av livsmedel men justerat utifrån prisnivåer i import &amp; exportstatistiken.</t>
  </si>
  <si>
    <t>Miljöspendanalysens klimatindikatorer har beräknats av IVL Svenska Miljöinstitutet, dock ej för livsmedel. Indikatorerna är beräknade uftifrån statistik över bland annat export och import, inklusive prisnivåer.</t>
  </si>
  <si>
    <t>IVL har getts i uppdrag att matcha KN-klassificeringen med DKAB/RISE varugrupper och tagit fram statistiken för prisnivåer från offentlig statistik. UHM har gjort bedömningar, justeringar och beräkningar.</t>
  </si>
  <si>
    <t>Det är viktigt att observera att klimatindikatorerna baseras på statistik och framforskade LCA-uppgifter men bygger också på bedömningar och antaganden. Indikatorerna ger alltså indikationer om klimatbelastning i förhållande till andra inköpskategorier, inte absoluta mått.</t>
  </si>
  <si>
    <t>Statistik av livsmedelsinköp har köpts från DKAB 2020. Inköpen omfattar inköp från 149 kommuner och  10 regioner. RISE har beräknat klimatpåverkan av dessa inköp. Prisnivån i denna statistik utgår ifrån vad kommunerna betalat i inköpstillfället.</t>
  </si>
  <si>
    <t xml:space="preserve">Många kommuner inte har detaljerad information om livsmedelsinköpen. Därför har vi som en hjälp köpt information om livsmedelsinköp från ett stort antal kommuner och regioner. </t>
  </si>
  <si>
    <t>När en miljöspendanalys görs så bör den totala inköpssumman för livsmedel tas och lyftas in i fördelningsnyckeln för att fördelas på de olika posterna. Fördelningen på de olika posterna sker då automatiskt.</t>
  </si>
  <si>
    <t xml:space="preserve">Finns sådan information så den kan användas för att ställa in fördelningsnyckeln för livsmedel så att den beräknade miljöpåverkan från inköp av livsmedel blir mer representativ för hur inköpen ser ut. </t>
  </si>
  <si>
    <t xml:space="preserve">Observera att indelningen av livsmedel i olika typer / underkategorier / varugrupper/ poster kanske inte stämmer överens med hur era livsmedelsinköp är uppdelade. </t>
  </si>
  <si>
    <t>För de poster som ingår i respektive fördelningsnyckeln finns ett antal miljöindikatorer preciserade.</t>
  </si>
  <si>
    <t>Den del av inköpssumman (kr) som fördelas till en post multipliceras med posten respektive miljöindikator (exempelvis kg CO2-e/kr). Produkten blir en miljöpåverkan (exempelvis kg CO2-e) per post.</t>
  </si>
  <si>
    <t>i</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</si>
  <si>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</si>
  <si>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</si>
  <si>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Inköpssumman på "defaultnivån" (för närvarande nivå 3) i miljöspendanalysens kategoristruktur, till en fördelningsnyckel.</t>
  </si>
  <si>
    <t>I fördelningsnyckeln fördelas den överflyttade inköpssumman till ett antal poster i fördelningsnyckeln. Inköpssummorna kan fördelas procentuellt till de olika posterna med automatik.</t>
  </si>
  <si>
    <t xml:space="preserve">Den procentuella fördelningen kan baseras på statistik av på tidigare inköp så som här i fördelningsnyckeln för livsmedel. </t>
  </si>
  <si>
    <t>Inköpssummorna kan också fördelas genom att de fördelande procentsatserna ställs in manuellt för de olika posterna. Det passar för områden där köparen har mer information om de egna specifika inköpen.</t>
  </si>
  <si>
    <t>Det går också att göra i denna fördelningsnyckel.</t>
  </si>
  <si>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</si>
  <si>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</si>
  <si>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 xml:space="preserve">Den statistiken använder fördelningsnyckeln för att beräkna klimatpåverkan från ett antal olika typer av livsmedel. De olika typer av livsmedel utgör poster i fördelningsnyckeln. </t>
  </si>
  <si>
    <t>Då kan en matchning mellan de olika sätten att dela upp livsmedel behövas.</t>
  </si>
  <si>
    <t>Fördelningsnyckeln finns i fliken "Fördelningsnyckel livsmedel".</t>
  </si>
  <si>
    <t>Om Miljöspendanalysens fördelningsnyckel för livsmedel</t>
  </si>
  <si>
    <t>Fördelningsnyckelns funktion</t>
  </si>
  <si>
    <t>Hur fördelningsnyckeln kan användas</t>
  </si>
  <si>
    <t>Det är viktigt att observera att klimatindikatorerna ger indikationer om klimatbelastning i förhållande till andra inköpskategorier, inte absoluta mått på en "sanning".</t>
  </si>
  <si>
    <t>Observera!</t>
  </si>
  <si>
    <t>Klimatindikatorerna i miljöspendanalysen och dess fördelningsnycklar är framtagna för miljöspedanalyser (inköpsanalyser) inte för annan användning.</t>
  </si>
  <si>
    <t>I miljöspendanalysen är det jämförelser mellan olika inköpskategorier som är det primära, inte jämförelser mellan olika organisationer eller olika verksamheter eller leverantörer.</t>
  </si>
  <si>
    <t>Hur vi har räknat fram klimatindikatorerna i fördelnignsnyckeln framgår av fliken "Framräkning av UHM-indikatorer".</t>
  </si>
  <si>
    <t xml:space="preserve">V: Beräkning steg 2: Indikator beräknad i steg 1 justeras med S (Förhållanden inom "klimatpåverkan per DKAB-medelpris" = DKAB varugrupp / DKAB "nötkött"). </t>
  </si>
  <si>
    <t>Steg 2 (kolumn V)</t>
  </si>
  <si>
    <t>Vid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</si>
  <si>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</si>
  <si>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Tack</t>
  </si>
  <si>
    <t>Tack till vår leverantör av livsmedelsstatistik DKAB samt deras leverantör av klimatberäkning, RISE (Mer info på https://www.ri.se/sv/berattelser/digitalt-maltidssystem-for-battre-och-mer-klimatvanlig-mat )</t>
  </si>
  <si>
    <t>Du som använder filen eller materialet får själv ta fullt ansvar för hur materialet används och för resultat av användning.</t>
  </si>
  <si>
    <t>Tack också till vår leverantör IVL Svensk Miljöinstitutet.</t>
  </si>
  <si>
    <t>Fördelningsnyckeln är konstruerad av Upphandlingsmyndigheten. Eventuella fel eller brister i hanteringen av material som levererats till Upphandlingsmyndigheten belastar ej nämnda aktörer.</t>
  </si>
  <si>
    <t>Kontakt vid frågor</t>
  </si>
  <si>
    <t>Frågeservice</t>
  </si>
  <si>
    <t>https://www.upphandlingsmyndigheten.se/frageportalen/</t>
  </si>
  <si>
    <t>08-58621701</t>
  </si>
  <si>
    <t>Justeringsbar inställning - för andelar av inköpt volym - för beräkning av klimatpåverkan</t>
  </si>
  <si>
    <t>Justeringsbar inställning - för summor av inköpt volym - för beräkning av klimatpåverkan</t>
  </si>
  <si>
    <t>Varugruppens summa (SEK), ändra själv i cellerna nedan.</t>
  </si>
  <si>
    <r>
      <t xml:space="preserve">Varugruppens </t>
    </r>
    <r>
      <rPr>
        <b/>
        <u/>
        <sz val="11"/>
        <color rgb="FF000000"/>
        <rFont val="Calibri"/>
        <family val="2"/>
        <scheme val="minor"/>
      </rPr>
      <t>andel</t>
    </r>
    <r>
      <rPr>
        <b/>
        <sz val="11"/>
        <color indexed="8"/>
        <rFont val="Calibri"/>
        <family val="2"/>
        <scheme val="minor"/>
      </rPr>
      <t xml:space="preserve"> av total summa, ändra själv i cellerna nedan.</t>
    </r>
  </si>
  <si>
    <t>OBSERVERA Färgkoderna</t>
  </si>
  <si>
    <t>från defaultraden i Miljöspendanalysen, här i cell B10</t>
  </si>
  <si>
    <t xml:space="preserve">Infoga totalsumman av inköpta för livsmedelsinköpen </t>
  </si>
  <si>
    <t>I denna kolumn visas hur många andelar av volymen som du har fördelat.</t>
  </si>
  <si>
    <t>I denna kolumn fördelar du själv SUMMOR (SEK) av inköpt volym.</t>
  </si>
  <si>
    <t>Varugruppens andel av total summa (ändra ej i cellerna)</t>
  </si>
  <si>
    <t>Beräknad klimatpåverkan (kg CO2-e)= fördelad volym x UHM viktad klimatindikator (ändra ej i cellerna)</t>
  </si>
  <si>
    <t>Nedanstående summa läggs in i Miljöspendanalysen på raden för defult på kategori livsmedel (ändra ej i cellen, kopiera summan)</t>
  </si>
  <si>
    <t>Födelad inköpsvolym SEK                           (ändra ej i cellerna)</t>
  </si>
  <si>
    <t>Födelad inköpsvolym SEK                  (ändra ej i cellerna)</t>
  </si>
  <si>
    <t>Nedanstående summa läggs in i Miljöspendanalysen på raden för defult på kategori livsmedel                                    (ändra ej i cellen, kopiera summan)</t>
  </si>
  <si>
    <t>I denna kolumn fördelar du själv ANDELAR (i hundradelar) av inköpt volym, total volym ska bli =1.</t>
  </si>
  <si>
    <r>
      <t xml:space="preserve">Varugrupp                     </t>
    </r>
    <r>
      <rPr>
        <b/>
        <sz val="10"/>
        <rFont val="Sans"/>
      </rPr>
      <t>(ändra ej i cellerna)</t>
    </r>
  </si>
  <si>
    <t>I kolumnerna G till och med I sker automatisk beräkning. I kolumnerna K-P kan du själv fördela andelar av inköpen. I kolumnerna R-W kan du själv fördela med summor (SEK) av inköpen.</t>
  </si>
  <si>
    <r>
      <t xml:space="preserve">Livsmedel är dock </t>
    </r>
    <r>
      <rPr>
        <u/>
        <sz val="12"/>
        <color theme="1"/>
        <rFont val="Calibri"/>
        <family val="2"/>
        <scheme val="minor"/>
      </rPr>
      <t>också</t>
    </r>
    <r>
      <rPr>
        <sz val="12"/>
        <color theme="1"/>
        <rFont val="Calibri"/>
        <family val="2"/>
        <scheme val="minor"/>
      </rPr>
      <t xml:space="preserve"> exempel på inköpskategori om vilken många kommuner och regioner har mer detaljerad information. </t>
    </r>
  </si>
  <si>
    <t>Fördelningen i fördelningsnyckeln ställs då inav användaren själv, antingen genom att procentsiffran för fördelningen ändras eller genom att inköpssummorna fördelas.</t>
  </si>
  <si>
    <t>Versionsförändringar</t>
  </si>
  <si>
    <t>Ny version</t>
  </si>
  <si>
    <t>JJ2022-03-03</t>
  </si>
  <si>
    <t>Ändringar</t>
  </si>
  <si>
    <t>Första version</t>
  </si>
  <si>
    <t>JJ2022-02-17</t>
  </si>
  <si>
    <t>Logga, kontaktinformation, versionsinformation tilllagd. Förtydligande i vissa texter. Tillägg så egen fördelning av summor (SEK) blir möjlig.</t>
  </si>
  <si>
    <r>
      <t xml:space="preserve">Vid användning av material i denna fil så ange källan med källhanvisning: Johansson, Jens et al (2022-03-03) </t>
    </r>
    <r>
      <rPr>
        <i/>
        <sz val="11"/>
        <color theme="1"/>
        <rFont val="Calibri"/>
        <family val="2"/>
        <scheme val="minor"/>
      </rPr>
      <t>Miljöspendanalys, miljöindikatorer - fördelningsnyckel livsmedel.</t>
    </r>
    <r>
      <rPr>
        <sz val="11"/>
        <color theme="1"/>
        <rFont val="Calibri"/>
        <family val="2"/>
        <scheme val="minor"/>
      </rPr>
      <t xml:space="preserve"> Upphandlingsmyndigheten, Solna.</t>
    </r>
  </si>
  <si>
    <r>
      <t xml:space="preserve">Vid publicering av material som bearbetats med hjälp av material i denna fil ska källan anges som: Med bearbetning av/ med hjälp av, eller likande, samt källan: Johansson, Jens et al (2022-03-03) </t>
    </r>
    <r>
      <rPr>
        <i/>
        <sz val="11"/>
        <color theme="1"/>
        <rFont val="Calibri"/>
        <family val="2"/>
        <scheme val="minor"/>
      </rPr>
      <t>Miljöspendanalys,  miljöindikatorer- fördelningsyckel livsmedel.</t>
    </r>
    <r>
      <rPr>
        <sz val="11"/>
        <color theme="1"/>
        <rFont val="Calibri"/>
        <family val="2"/>
        <scheme val="minor"/>
      </rPr>
      <t xml:space="preserve"> Upphandlingsmyndigheten, Solna.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</si>
</sst>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numFmt numFmtId="165" formatCode="_-* #,##0_-;\-* #,##0_-;_-* &quot;-&quot;??_-;_-@_-"/>
    <numFmt numFmtId="166" formatCode="#,##0.000"/>
    <numFmt numFmtId="167" formatCode="#,##0.0000"/>
    <numFmt numFmtId="168" formatCode="_-* #,##0.0000_-;\-* #,##0.0000_-;_-* &quot;-&quot;??_-;_-@_-"/>
    <numFmt numFmtId="169" formatCode="#,##0.00000"/>
    <numFmt numFmtId="170" formatCode="_-* #,##0.0000000\ _k_r_-;\-* #,##0.0000000\ _k_r_-;_-* &quot;-&quot;???????\ _k_r_-;_-@_-"/>
    <numFmt numFmtId="171" formatCode="_-* #,##0.00000_-;\-* #,##0.00000_-;_-* &quot;-&quot;??_-;_-@_-"/>
    <numFmt numFmtId="172" formatCode="_-* #,##0.000000_-;\-* #,##0.000000_-;_-* &quot;-&quot;??_-;_-@_-"/>
    <numFmt numFmtId="173" formatCode="_-* #,##0.0000000_-;\-* #,##0.0000000_-;_-* &quot;-&quot;??_-;_-@_-"/>
    <numFmt numFmtId="174" formatCode="_-* #,##0.000000000_-;\-* #,##0.000000000_-;_-* &quot;-&quot;??_-;_-@_-"/>
    <numFmt numFmtId="175" formatCode="_-* #,##0\ _k_r_-;\-* #,##0\ _k_r_-;_-* &quot;-&quot;???????\ _k_r_-;_-@_-"/>
    <numFmt numFmtId="176" formatCode="0.0000000"/>
  </numFmts>
  <fonts count="27">
    <font>
      <sz val="11"/>
      <color theme="1"/>
      <name val="Calibri"/>
      <family val="2"/>
      <scheme val="minor"/>
    </font>
    <font>
      <sz val="11"/>
      <color rgb="FF9C5700"/>
      <name val="Calibri"/>
      <family val="2"/>
      <scheme val="minor"/>
    </font>
    <font>
      <sz val="11"/>
      <color indexed="8"/>
      <name val="Calibri"/>
      <family val="2"/>
      <scheme val="minor"/>
    </font>
    <font>
      <b/>
      <sz val="12"/>
      <name val="Sans"/>
    </font>
    <font>
      <b/>
      <sz val="14"/>
      <name val="Calibri"/>
      <family val="2"/>
      <scheme val="minor"/>
    </font>
    <font>
      <b/>
      <sz val="10"/>
      <name val="Sans"/>
    </font>
    <font>
      <sz val="10"/>
      <name val="Sans"/>
    </font>
    <font>
      <sz val="11"/>
      <name val="Calibri"/>
      <family val="2"/>
      <scheme val="minor"/>
    </font>
    <font>
      <u/>
      <sz val="11"/>
      <color theme="10"/>
      <name val="Calibri"/>
      <family val="2"/>
      <scheme val="minor"/>
    </font>
    <font>
      <b/>
      <sz val="11"/>
      <color indexed="8"/>
      <name val="Calibri"/>
      <family val="2"/>
      <scheme val="minor"/>
    </font>
    <font>
      <sz val="11"/>
      <color theme="1"/>
      <name val="Calibri"/>
      <family val="2"/>
      <scheme val="minor"/>
    </font>
    <font>
      <b/>
      <sz val="14"/>
      <color indexed="8"/>
      <name val="Calibri"/>
      <family val="2"/>
      <scheme val="minor"/>
    </font>
    <font>
      <b/>
      <sz val="16"/>
      <color indexed="8"/>
      <name val="Calibri"/>
      <family val="2"/>
      <scheme val="minor"/>
    </font>
    <font>
      <b/>
      <sz val="11"/>
      <color theme="1"/>
      <name val="Calibri"/>
      <family val="2"/>
      <scheme val="minor"/>
    </font>
    <font>
      <sz val="12"/>
      <color indexed="8"/>
      <name val="Calibri"/>
      <family val="2"/>
      <scheme val="minor"/>
    </font>
    <font>
      <b/>
      <sz val="11"/>
      <name val="Sans"/>
    </font>
    <font>
      <b/>
      <sz val="11"/>
      <name val="Calibri"/>
      <family val="2"/>
      <scheme val="minor"/>
    </font>
    <font>
      <b/>
      <sz val="16"/>
      <color theme="1"/>
      <name val="Calibri"/>
      <family val="2"/>
      <scheme val="minor"/>
    </font>
    <font>
      <sz val="12"/>
      <color theme="1"/>
      <name val="Calibri"/>
      <family val="2"/>
      <scheme val="minor"/>
    </font>
    <font>
      <b/>
      <sz val="18"/>
      <color indexed="8"/>
      <name val="Calibri"/>
      <family val="2"/>
      <scheme val="minor"/>
    </font>
    <font>
      <sz val="16"/>
      <color theme="1"/>
      <name val="Calibri"/>
      <family val="2"/>
      <scheme val="minor"/>
    </font>
    <font>
      <b/>
      <sz val="20"/>
      <color indexed="8"/>
      <name val="Calibri"/>
      <family val="2"/>
      <scheme val="minor"/>
    </font>
    <font>
      <b/>
      <sz val="20"/>
      <color theme="1"/>
      <name val="Calibri"/>
      <family val="2"/>
      <scheme val="minor"/>
    </font>
    <font>
      <sz val="20"/>
      <color theme="1"/>
      <name val="Calibri"/>
      <family val="2"/>
      <scheme val="minor"/>
    </font>
    <font>
      <i/>
      <sz val="11"/>
      <color theme="1"/>
      <name val="Calibri"/>
      <family val="2"/>
      <scheme val="minor"/>
    </font>
    <font>
      <b/>
      <u/>
      <sz val="11"/>
      <color rgb="FF000000"/>
      <name val="Calibri"/>
      <family val="2"/>
      <scheme val="minor"/>
    </font>
    <font>
      <u/>
      <sz val="12"/>
      <color theme="1"/>
      <name val="Calibri"/>
      <family val="2"/>
      <scheme val="minor"/>
    </font>
  </fonts>
  <fills count="13">
    <fill>
      <patternFill patternType="none"/>
    </fill>
    <fill>
      <patternFill patternType="gray125"/>
    </fill>
    <fill>
      <patternFill patternType="solid">
        <fgColor rgb="FFFFEB9C"/>
      </patternFill>
    </fill>
    <fill>
      <patternFill patternType="solid">
        <fgColor theme="7"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43" fontId="2" fillId="0" borderId="0" applyFont="0" applyFill="0" applyBorder="0" applyAlignment="0" applyProtection="0"/>
    <xf numFmtId="0" fontId="8" fillId="0" borderId="0" applyNumberFormat="0" applyFill="0" applyBorder="0" applyAlignment="0" applyProtection="0"/>
    <xf numFmtId="43" fontId="10" fillId="0" borderId="0" applyFont="0" applyFill="0" applyBorder="0" applyAlignment="0" applyProtection="0"/>
  </cellStyleXfs>
  <cellXfs count="254">
    <xf numFmtId="0" fontId="0" fillId="0" borderId="0" xfId="0"/>
    <xf numFmtId="0" fontId="2" fillId="0" borderId="0" xfId="2" applyAlignment="1">
      <alignment wrapText="1"/>
    </xf>
    <xf numFmtId="0" fontId="2" fillId="0" borderId="0" xfId="2"/>
    <xf numFmtId="1" fontId="2" fillId="0" borderId="0" xfId="2" applyNumberFormat="1"/>
    <xf numFmtId="0" fontId="2" fillId="0" borderId="2" xfId="2" applyBorder="1"/>
    <xf numFmtId="0" fontId="2" fillId="0" borderId="0" xfId="2" applyAlignment="1">
      <alignment horizontal="left"/>
    </xf>
    <xf numFmtId="0" fontId="8" fillId="0" borderId="0" xfId="4"/>
    <xf numFmtId="0" fontId="2" fillId="0" borderId="0" xfId="2" applyFill="1"/>
    <xf numFmtId="0" fontId="9" fillId="5" borderId="0" xfId="2" applyFont="1" applyFill="1"/>
    <xf numFmtId="168" fontId="9" fillId="5" borderId="1" xfId="5" applyNumberFormat="1" applyFont="1" applyFill="1" applyBorder="1" applyAlignment="1">
      <alignment vertical="center"/>
    </xf>
    <xf numFmtId="0" fontId="9" fillId="0" borderId="0" xfId="2" applyFont="1" applyFill="1"/>
    <xf numFmtId="4" fontId="9" fillId="0" borderId="0" xfId="2" applyNumberFormat="1" applyFont="1" applyFill="1"/>
    <xf numFmtId="0" fontId="2" fillId="3" borderId="0" xfId="2" applyFill="1"/>
    <xf numFmtId="165" fontId="9" fillId="0" borderId="0" xfId="5" applyNumberFormat="1" applyFont="1" applyFill="1"/>
    <xf numFmtId="171" fontId="2" fillId="5" borderId="1" xfId="5" applyNumberFormat="1" applyFont="1" applyFill="1" applyBorder="1" applyAlignment="1">
      <alignment vertical="center"/>
    </xf>
    <xf numFmtId="173" fontId="2" fillId="0" borderId="0" xfId="5" applyNumberFormat="1" applyFont="1"/>
    <xf numFmtId="174" fontId="9" fillId="0" borderId="0" xfId="5" applyNumberFormat="1" applyFont="1" applyFill="1"/>
    <xf numFmtId="0" fontId="11" fillId="0" borderId="0" xfId="2" applyFont="1"/>
    <xf numFmtId="0" fontId="2" fillId="5" borderId="0" xfId="2" applyFill="1"/>
    <xf numFmtId="1" fontId="2" fillId="5" borderId="0" xfId="2" applyNumberFormat="1" applyFill="1"/>
    <xf numFmtId="0" fontId="2" fillId="0" borderId="0" xfId="2" applyBorder="1"/>
    <xf numFmtId="0" fontId="9" fillId="5" borderId="0" xfId="2" applyFont="1" applyFill="1" applyAlignment="1">
      <alignment wrapText="1"/>
    </xf>
    <xf numFmtId="0" fontId="9" fillId="3" borderId="0" xfId="2" applyFont="1" applyFill="1"/>
    <xf numFmtId="0" fontId="9" fillId="3" borderId="0" xfId="2" applyFont="1" applyFill="1" applyAlignment="1">
      <alignment wrapText="1"/>
    </xf>
    <xf numFmtId="0" fontId="2" fillId="3" borderId="0" xfId="2" applyFill="1" applyAlignment="1">
      <alignment wrapText="1"/>
    </xf>
    <xf numFmtId="173" fontId="2" fillId="3" borderId="1" xfId="5" applyNumberFormat="1" applyFont="1" applyFill="1" applyBorder="1" applyAlignment="1">
      <alignment vertical="center"/>
    </xf>
    <xf numFmtId="1" fontId="2" fillId="3" borderId="0" xfId="2" applyNumberFormat="1" applyFill="1"/>
    <xf numFmtId="0" fontId="2" fillId="3" borderId="3" xfId="2" applyFill="1" applyBorder="1"/>
    <xf numFmtId="165" fontId="9" fillId="6" borderId="3" xfId="2" applyNumberFormat="1" applyFont="1" applyFill="1" applyBorder="1"/>
    <xf numFmtId="165" fontId="9" fillId="7" borderId="3" xfId="5" applyNumberFormat="1" applyFont="1" applyFill="1" applyBorder="1"/>
    <xf numFmtId="43" fontId="2" fillId="7" borderId="3" xfId="5" applyFont="1" applyFill="1" applyBorder="1"/>
    <xf numFmtId="165" fontId="2" fillId="7" borderId="1" xfId="5" applyNumberFormat="1" applyFont="1" applyFill="1" applyBorder="1"/>
    <xf numFmtId="175" fontId="2" fillId="7" borderId="1" xfId="2" applyNumberFormat="1" applyFill="1" applyBorder="1"/>
    <xf numFmtId="175" fontId="2" fillId="7" borderId="3" xfId="2" applyNumberFormat="1" applyFill="1" applyBorder="1"/>
    <xf numFmtId="165" fontId="2" fillId="7" borderId="3" xfId="5" applyNumberFormat="1" applyFont="1" applyFill="1" applyBorder="1"/>
    <xf numFmtId="173" fontId="2" fillId="7" borderId="1" xfId="5" applyNumberFormat="1" applyFont="1" applyFill="1" applyBorder="1" applyAlignment="1">
      <alignment vertical="center"/>
    </xf>
    <xf numFmtId="173" fontId="2" fillId="7" borderId="3" xfId="5" applyNumberFormat="1" applyFont="1" applyFill="1" applyBorder="1"/>
    <xf numFmtId="0" fontId="2" fillId="0" borderId="0" xfId="2" applyBorder="1" applyAlignment="1">
      <alignment horizontal="left"/>
    </xf>
    <xf numFmtId="173" fontId="0" fillId="0" borderId="0" xfId="5" applyNumberFormat="1" applyFont="1" applyBorder="1"/>
    <xf numFmtId="0" fontId="3" fillId="7" borderId="4" xfId="2" applyFont="1" applyFill="1" applyBorder="1" applyAlignment="1" applyProtection="1">
      <alignment horizontal="left" wrapText="1"/>
      <protection locked="0"/>
    </xf>
    <xf numFmtId="0" fontId="3" fillId="7" borderId="5" xfId="2" applyFont="1" applyFill="1" applyBorder="1" applyAlignment="1" applyProtection="1">
      <alignment horizontal="left" wrapText="1"/>
      <protection locked="0"/>
    </xf>
    <xf numFmtId="173" fontId="3" fillId="7" borderId="5" xfId="5" applyNumberFormat="1" applyFont="1" applyFill="1" applyBorder="1" applyAlignment="1" applyProtection="1">
      <alignment horizontal="left" wrapText="1"/>
      <protection locked="0"/>
    </xf>
    <xf numFmtId="0" fontId="4" fillId="7" borderId="6" xfId="1" applyFont="1" applyFill="1" applyBorder="1" applyAlignment="1">
      <alignment wrapText="1"/>
    </xf>
    <xf numFmtId="164" fontId="5" fillId="7" borderId="7" xfId="2" applyNumberFormat="1" applyFont="1" applyFill="1" applyBorder="1" applyAlignment="1">
      <alignment horizontal="left" vertical="center"/>
    </xf>
    <xf numFmtId="0" fontId="6" fillId="7" borderId="0" xfId="2" applyFont="1" applyFill="1" applyBorder="1" applyAlignment="1">
      <alignment vertical="center"/>
    </xf>
    <xf numFmtId="174" fontId="9" fillId="7" borderId="8" xfId="5" applyNumberFormat="1" applyFont="1" applyFill="1" applyBorder="1" applyAlignment="1">
      <alignment vertical="center"/>
    </xf>
    <xf numFmtId="164" fontId="5" fillId="7" borderId="9" xfId="2" applyNumberFormat="1" applyFont="1" applyFill="1" applyBorder="1" applyAlignment="1">
      <alignment horizontal="left" vertical="center"/>
    </xf>
    <xf numFmtId="0" fontId="6" fillId="7" borderId="10" xfId="2" applyFont="1" applyFill="1" applyBorder="1" applyAlignment="1">
      <alignment vertical="center"/>
    </xf>
    <xf numFmtId="173" fontId="2" fillId="7" borderId="11" xfId="5" applyNumberFormat="1" applyFont="1" applyFill="1" applyBorder="1" applyAlignment="1">
      <alignment vertical="center"/>
    </xf>
    <xf numFmtId="174" fontId="9" fillId="7" borderId="12" xfId="5" applyNumberFormat="1" applyFont="1" applyFill="1" applyBorder="1" applyAlignment="1">
      <alignment vertical="center"/>
    </xf>
    <xf numFmtId="173" fontId="2" fillId="3" borderId="0" xfId="5" applyNumberFormat="1" applyFont="1" applyFill="1"/>
    <xf numFmtId="170" fontId="2" fillId="8" borderId="3" xfId="2" applyNumberFormat="1" applyFill="1" applyBorder="1"/>
    <xf numFmtId="0" fontId="2" fillId="0" borderId="0" xfId="2" applyFont="1" applyAlignment="1">
      <alignment wrapText="1"/>
    </xf>
    <xf numFmtId="168" fontId="9" fillId="9" borderId="1" xfId="5" applyNumberFormat="1" applyFont="1" applyFill="1" applyBorder="1" applyAlignment="1">
      <alignment vertical="center"/>
    </xf>
    <xf numFmtId="0" fontId="2" fillId="0" borderId="2" xfId="2" applyFill="1" applyBorder="1"/>
    <xf numFmtId="165" fontId="0" fillId="0" borderId="2" xfId="3" applyNumberFormat="1" applyFont="1" applyFill="1" applyBorder="1"/>
    <xf numFmtId="165" fontId="0" fillId="0" borderId="0" xfId="3" applyNumberFormat="1" applyFont="1" applyFill="1" applyBorder="1"/>
    <xf numFmtId="1" fontId="2" fillId="0" borderId="0" xfId="2" applyNumberFormat="1" applyFill="1"/>
    <xf numFmtId="0" fontId="9" fillId="7" borderId="0" xfId="2" applyFont="1" applyFill="1" applyAlignment="1"/>
    <xf numFmtId="0" fontId="0" fillId="7" borderId="0" xfId="0" applyFill="1" applyAlignment="1"/>
    <xf numFmtId="3" fontId="9" fillId="7" borderId="0" xfId="2" quotePrefix="1" applyNumberFormat="1" applyFont="1" applyFill="1" applyBorder="1" applyAlignment="1">
      <alignment vertical="center"/>
    </xf>
    <xf numFmtId="0" fontId="0" fillId="7" borderId="0" xfId="0" applyFill="1" applyBorder="1" applyAlignment="1"/>
    <xf numFmtId="166" fontId="9" fillId="7" borderId="0" xfId="2" quotePrefix="1" applyNumberFormat="1" applyFont="1" applyFill="1" applyBorder="1" applyAlignment="1">
      <alignment vertical="center"/>
    </xf>
    <xf numFmtId="3" fontId="2" fillId="7" borderId="1" xfId="2" applyNumberFormat="1" applyFill="1" applyBorder="1" applyAlignment="1">
      <alignment vertical="center"/>
    </xf>
    <xf numFmtId="166" fontId="2" fillId="7" borderId="1" xfId="2" applyNumberFormat="1" applyFill="1" applyBorder="1" applyAlignment="1">
      <alignment vertical="center"/>
    </xf>
    <xf numFmtId="3" fontId="9" fillId="7" borderId="1" xfId="2" applyNumberFormat="1" applyFont="1" applyFill="1" applyBorder="1" applyAlignment="1">
      <alignment vertical="center"/>
    </xf>
    <xf numFmtId="3" fontId="7" fillId="7" borderId="1" xfId="2" applyNumberFormat="1" applyFont="1" applyFill="1" applyBorder="1" applyAlignment="1">
      <alignment vertical="center"/>
    </xf>
    <xf numFmtId="167" fontId="2" fillId="7" borderId="1" xfId="2" applyNumberFormat="1" applyFill="1" applyBorder="1" applyAlignment="1">
      <alignment vertical="center"/>
    </xf>
    <xf numFmtId="0" fontId="2" fillId="0" borderId="0" xfId="2" applyFill="1" applyAlignment="1">
      <alignment horizontal="right"/>
    </xf>
    <xf numFmtId="0" fontId="2" fillId="0" borderId="0" xfId="2" applyFill="1" applyAlignment="1">
      <alignment horizontal="left"/>
    </xf>
    <xf numFmtId="0" fontId="0" fillId="10" borderId="0" xfId="0" applyFill="1" applyAlignment="1">
      <alignment horizontal="left"/>
    </xf>
    <xf numFmtId="0" fontId="2" fillId="10" borderId="1" xfId="2" applyFill="1" applyBorder="1" applyAlignment="1">
      <alignment horizontal="right" vertical="center" wrapText="1"/>
    </xf>
    <xf numFmtId="0" fontId="2" fillId="10" borderId="1" xfId="2" applyFill="1" applyBorder="1" applyAlignment="1">
      <alignment vertical="center" wrapText="1"/>
    </xf>
    <xf numFmtId="3" fontId="2" fillId="10" borderId="1" xfId="2" applyNumberFormat="1" applyFill="1" applyBorder="1" applyAlignment="1">
      <alignment vertical="center"/>
    </xf>
    <xf numFmtId="0" fontId="2" fillId="10" borderId="1" xfId="2" applyFill="1" applyBorder="1"/>
    <xf numFmtId="0" fontId="2" fillId="10" borderId="1" xfId="2" applyFill="1" applyBorder="1" applyAlignment="1">
      <alignment horizontal="right" vertical="center"/>
    </xf>
    <xf numFmtId="0" fontId="2" fillId="10" borderId="1" xfId="2" applyFill="1" applyBorder="1" applyAlignment="1">
      <alignment vertical="center"/>
    </xf>
    <xf numFmtId="0" fontId="7" fillId="10" borderId="1" xfId="2" applyFont="1" applyFill="1" applyBorder="1" applyAlignment="1">
      <alignment vertical="center" wrapText="1"/>
    </xf>
    <xf numFmtId="0" fontId="7" fillId="10" borderId="1" xfId="2" applyFont="1" applyFill="1" applyBorder="1" applyAlignment="1">
      <alignment horizontal="right" vertical="center" wrapText="1"/>
    </xf>
    <xf numFmtId="0" fontId="2" fillId="10" borderId="1" xfId="2" applyFill="1" applyBorder="1" applyAlignment="1">
      <alignment horizontal="right" vertical="top" wrapText="1"/>
    </xf>
    <xf numFmtId="0" fontId="2" fillId="10" borderId="1" xfId="2" applyFill="1" applyBorder="1" applyAlignment="1">
      <alignment vertical="top" wrapText="1"/>
    </xf>
    <xf numFmtId="0" fontId="7" fillId="10" borderId="1" xfId="2" applyFont="1" applyFill="1" applyBorder="1" applyAlignment="1">
      <alignment horizontal="right" vertical="center"/>
    </xf>
    <xf numFmtId="0" fontId="7" fillId="10" borderId="1" xfId="2" applyFont="1" applyFill="1" applyBorder="1" applyAlignment="1">
      <alignment vertical="center"/>
    </xf>
    <xf numFmtId="3" fontId="7" fillId="10" borderId="1" xfId="2" applyNumberFormat="1" applyFont="1" applyFill="1" applyBorder="1" applyAlignment="1">
      <alignment vertical="center"/>
    </xf>
    <xf numFmtId="0" fontId="2" fillId="10" borderId="1" xfId="2" applyFill="1" applyBorder="1" applyAlignment="1">
      <alignment horizontal="right"/>
    </xf>
    <xf numFmtId="3" fontId="2" fillId="10" borderId="0" xfId="2" quotePrefix="1" applyNumberFormat="1" applyFill="1" applyBorder="1" applyAlignment="1">
      <alignment vertical="center"/>
    </xf>
    <xf numFmtId="168" fontId="9" fillId="0" borderId="0" xfId="5" applyNumberFormat="1" applyFont="1" applyFill="1"/>
    <xf numFmtId="172" fontId="9" fillId="0" borderId="0" xfId="5" applyNumberFormat="1" applyFont="1" applyFill="1"/>
    <xf numFmtId="0" fontId="12" fillId="7" borderId="0" xfId="2" applyFont="1" applyFill="1" applyBorder="1" applyAlignment="1">
      <alignment horizontal="center"/>
    </xf>
    <xf numFmtId="0" fontId="17" fillId="7" borderId="0" xfId="0" applyFont="1" applyFill="1" applyBorder="1" applyAlignment="1">
      <alignment horizontal="center"/>
    </xf>
    <xf numFmtId="0" fontId="12" fillId="10" borderId="15" xfId="2" applyFont="1" applyFill="1" applyBorder="1" applyAlignment="1">
      <alignment horizontal="center"/>
    </xf>
    <xf numFmtId="0" fontId="17" fillId="10" borderId="0" xfId="0" applyFont="1" applyFill="1" applyBorder="1" applyAlignment="1">
      <alignment horizontal="center"/>
    </xf>
    <xf numFmtId="0" fontId="9" fillId="10" borderId="15" xfId="2" applyFont="1" applyFill="1" applyBorder="1" applyAlignment="1">
      <alignment horizontal="center"/>
    </xf>
    <xf numFmtId="0" fontId="9" fillId="10" borderId="0" xfId="2" applyFont="1" applyFill="1" applyBorder="1" applyAlignment="1">
      <alignment horizontal="center"/>
    </xf>
    <xf numFmtId="0" fontId="17" fillId="11" borderId="0" xfId="0" applyFont="1" applyFill="1" applyBorder="1" applyAlignment="1">
      <alignment horizontal="center"/>
    </xf>
    <xf numFmtId="166" fontId="2" fillId="11" borderId="0" xfId="2" quotePrefix="1" applyNumberFormat="1" applyFill="1" applyBorder="1" applyAlignment="1">
      <alignment vertical="center"/>
    </xf>
    <xf numFmtId="0" fontId="2" fillId="11" borderId="0" xfId="2" applyFill="1"/>
    <xf numFmtId="0" fontId="2" fillId="11" borderId="15" xfId="2" applyFill="1" applyBorder="1"/>
    <xf numFmtId="4" fontId="2" fillId="11" borderId="1" xfId="2" applyNumberFormat="1" applyFill="1" applyBorder="1" applyAlignment="1">
      <alignment vertical="center"/>
    </xf>
    <xf numFmtId="166" fontId="2" fillId="11" borderId="1" xfId="2" applyNumberFormat="1" applyFill="1" applyBorder="1" applyAlignment="1">
      <alignment vertical="center"/>
    </xf>
    <xf numFmtId="167" fontId="2" fillId="11" borderId="1" xfId="2" applyNumberFormat="1" applyFill="1" applyBorder="1" applyAlignment="1">
      <alignment vertical="center"/>
    </xf>
    <xf numFmtId="174" fontId="9" fillId="11" borderId="0" xfId="5" applyNumberFormat="1" applyFont="1" applyFill="1"/>
    <xf numFmtId="174" fontId="9" fillId="11" borderId="0" xfId="5" quotePrefix="1" applyNumberFormat="1" applyFont="1" applyFill="1"/>
    <xf numFmtId="171" fontId="2" fillId="5" borderId="15" xfId="5" applyNumberFormat="1" applyFont="1" applyFill="1" applyBorder="1"/>
    <xf numFmtId="171" fontId="2" fillId="0" borderId="0" xfId="5" applyNumberFormat="1" applyFont="1" applyFill="1"/>
    <xf numFmtId="0" fontId="9" fillId="5" borderId="0" xfId="2" applyFont="1" applyFill="1" applyBorder="1"/>
    <xf numFmtId="171" fontId="2" fillId="5" borderId="15" xfId="5" quotePrefix="1" applyNumberFormat="1" applyFont="1" applyFill="1" applyBorder="1" applyAlignment="1">
      <alignment vertical="center"/>
    </xf>
    <xf numFmtId="4" fontId="2" fillId="11" borderId="15" xfId="2" quotePrefix="1" applyNumberFormat="1" applyFont="1" applyFill="1" applyBorder="1" applyAlignment="1">
      <alignment vertical="center"/>
    </xf>
    <xf numFmtId="174" fontId="2" fillId="11" borderId="15" xfId="5" quotePrefix="1" applyNumberFormat="1" applyFont="1" applyFill="1" applyBorder="1"/>
    <xf numFmtId="168" fontId="2" fillId="5" borderId="15" xfId="5" quotePrefix="1" applyNumberFormat="1" applyFont="1" applyFill="1" applyBorder="1" applyAlignment="1">
      <alignment vertical="center"/>
    </xf>
    <xf numFmtId="168" fontId="2" fillId="5" borderId="0" xfId="5" quotePrefix="1" applyNumberFormat="1" applyFont="1" applyFill="1" applyBorder="1" applyAlignment="1">
      <alignment vertical="center"/>
    </xf>
    <xf numFmtId="168" fontId="9" fillId="5" borderId="15" xfId="5" applyNumberFormat="1" applyFont="1" applyFill="1" applyBorder="1"/>
    <xf numFmtId="165" fontId="9" fillId="9" borderId="15" xfId="5" applyNumberFormat="1" applyFont="1" applyFill="1" applyBorder="1"/>
    <xf numFmtId="172" fontId="9" fillId="9" borderId="15" xfId="5" applyNumberFormat="1" applyFont="1" applyFill="1" applyBorder="1"/>
    <xf numFmtId="172" fontId="2" fillId="9" borderId="15" xfId="5" quotePrefix="1" applyNumberFormat="1" applyFont="1" applyFill="1" applyBorder="1" applyAlignment="1">
      <alignment vertical="center"/>
    </xf>
    <xf numFmtId="168" fontId="2" fillId="9" borderId="15" xfId="5" quotePrefix="1" applyNumberFormat="1" applyFont="1" applyFill="1" applyBorder="1" applyAlignment="1">
      <alignment vertical="center"/>
    </xf>
    <xf numFmtId="172" fontId="2" fillId="9" borderId="15" xfId="5" applyNumberFormat="1" applyFont="1" applyFill="1" applyBorder="1"/>
    <xf numFmtId="165" fontId="2" fillId="9" borderId="15" xfId="5" applyNumberFormat="1" applyFont="1" applyFill="1" applyBorder="1"/>
    <xf numFmtId="172" fontId="9" fillId="9" borderId="1" xfId="5" applyNumberFormat="1" applyFont="1" applyFill="1" applyBorder="1" applyAlignment="1">
      <alignment vertical="center"/>
    </xf>
    <xf numFmtId="3" fontId="2" fillId="6" borderId="15" xfId="2" quotePrefix="1" applyNumberFormat="1" applyFont="1" applyFill="1" applyBorder="1" applyAlignment="1">
      <alignment vertical="center"/>
    </xf>
    <xf numFmtId="3" fontId="2" fillId="6" borderId="0" xfId="2" quotePrefix="1" applyNumberFormat="1" applyFont="1" applyFill="1" applyBorder="1" applyAlignment="1">
      <alignment vertical="center"/>
    </xf>
    <xf numFmtId="165" fontId="9" fillId="6" borderId="15" xfId="5" applyNumberFormat="1" applyFont="1" applyFill="1" applyBorder="1"/>
    <xf numFmtId="168" fontId="9" fillId="6" borderId="0" xfId="5" applyNumberFormat="1" applyFont="1" applyFill="1" applyBorder="1"/>
    <xf numFmtId="3" fontId="9" fillId="6" borderId="1" xfId="2" applyNumberFormat="1" applyFont="1" applyFill="1" applyBorder="1" applyAlignment="1">
      <alignment vertical="center"/>
    </xf>
    <xf numFmtId="169" fontId="9" fillId="6" borderId="16" xfId="2" applyNumberFormat="1" applyFont="1" applyFill="1" applyBorder="1" applyAlignment="1">
      <alignment vertical="center"/>
    </xf>
    <xf numFmtId="168" fontId="9" fillId="6" borderId="1" xfId="5" applyNumberFormat="1" applyFont="1" applyFill="1" applyBorder="1" applyAlignment="1">
      <alignment vertical="center"/>
    </xf>
    <xf numFmtId="168" fontId="2" fillId="6" borderId="15" xfId="5" quotePrefix="1" applyNumberFormat="1" applyFont="1" applyFill="1" applyBorder="1" applyAlignment="1">
      <alignment vertical="center"/>
    </xf>
    <xf numFmtId="172" fontId="12" fillId="9" borderId="15" xfId="5" applyNumberFormat="1" applyFont="1" applyFill="1" applyBorder="1" applyAlignment="1">
      <alignment horizontal="center" vertical="center"/>
    </xf>
    <xf numFmtId="165" fontId="12" fillId="9" borderId="15" xfId="5" applyNumberFormat="1" applyFont="1" applyFill="1" applyBorder="1" applyAlignment="1">
      <alignment horizontal="center" vertical="center"/>
    </xf>
    <xf numFmtId="169" fontId="11" fillId="6" borderId="16" xfId="2" applyNumberFormat="1" applyFont="1" applyFill="1" applyBorder="1" applyAlignment="1">
      <alignment horizontal="center" vertical="center" wrapText="1"/>
    </xf>
    <xf numFmtId="0" fontId="13" fillId="6" borderId="0" xfId="0" applyFont="1" applyFill="1" applyAlignment="1">
      <alignment vertical="center" wrapText="1"/>
    </xf>
    <xf numFmtId="169" fontId="9" fillId="6" borderId="0" xfId="2" applyNumberFormat="1" applyFont="1" applyFill="1" applyBorder="1" applyAlignment="1">
      <alignment vertical="center"/>
    </xf>
    <xf numFmtId="0" fontId="17" fillId="4" borderId="15" xfId="0" applyFont="1" applyFill="1" applyBorder="1" applyAlignment="1">
      <alignment vertical="center" wrapText="1"/>
    </xf>
    <xf numFmtId="168" fontId="2" fillId="4" borderId="15" xfId="5" quotePrefix="1" applyNumberFormat="1" applyFont="1" applyFill="1" applyBorder="1" applyAlignment="1">
      <alignment vertical="center"/>
    </xf>
    <xf numFmtId="169" fontId="9" fillId="4" borderId="15" xfId="2" applyNumberFormat="1" applyFont="1" applyFill="1" applyBorder="1" applyAlignment="1">
      <alignment vertical="center"/>
    </xf>
    <xf numFmtId="0" fontId="2" fillId="4" borderId="0" xfId="2" applyFill="1"/>
    <xf numFmtId="0" fontId="2" fillId="11" borderId="1" xfId="2" applyFill="1" applyBorder="1" applyAlignment="1">
      <alignment vertical="center" wrapText="1"/>
    </xf>
    <xf numFmtId="0" fontId="2" fillId="11" borderId="1" xfId="2" applyFill="1" applyBorder="1"/>
    <xf numFmtId="0" fontId="2" fillId="11" borderId="1" xfId="2" applyFill="1" applyBorder="1" applyAlignment="1">
      <alignment vertical="center"/>
    </xf>
    <xf numFmtId="0" fontId="7" fillId="11" borderId="1" xfId="2" applyFont="1" applyFill="1" applyBorder="1" applyAlignment="1">
      <alignment vertical="center" wrapText="1"/>
    </xf>
    <xf numFmtId="0" fontId="2" fillId="11" borderId="1" xfId="2" applyFill="1" applyBorder="1" applyAlignment="1">
      <alignment vertical="top" wrapText="1"/>
    </xf>
    <xf numFmtId="0" fontId="7" fillId="11" borderId="1" xfId="2" applyFont="1" applyFill="1" applyBorder="1" applyAlignment="1">
      <alignment vertical="center"/>
    </xf>
    <xf numFmtId="164" fontId="5" fillId="7" borderId="1" xfId="2" applyNumberFormat="1" applyFont="1" applyFill="1" applyBorder="1" applyAlignment="1">
      <alignment vertical="center"/>
    </xf>
    <xf numFmtId="0" fontId="6" fillId="7" borderId="1" xfId="2" applyFont="1" applyFill="1" applyBorder="1" applyAlignment="1">
      <alignment vertical="center"/>
    </xf>
    <xf numFmtId="0" fontId="6" fillId="8" borderId="1" xfId="2" applyFont="1" applyFill="1" applyBorder="1" applyAlignment="1">
      <alignment vertical="center"/>
    </xf>
    <xf numFmtId="0" fontId="2" fillId="10" borderId="1" xfId="2" applyFill="1" applyBorder="1" applyAlignment="1">
      <alignment wrapText="1"/>
    </xf>
    <xf numFmtId="0" fontId="2" fillId="11" borderId="1" xfId="2" applyFill="1" applyBorder="1" applyAlignment="1">
      <alignment wrapText="1"/>
    </xf>
    <xf numFmtId="0" fontId="2" fillId="11" borderId="14" xfId="2" applyFill="1" applyBorder="1" applyAlignment="1">
      <alignment vertical="center" wrapText="1"/>
    </xf>
    <xf numFmtId="164" fontId="5" fillId="7" borderId="14" xfId="2" applyNumberFormat="1" applyFont="1" applyFill="1" applyBorder="1" applyAlignment="1">
      <alignment vertical="center"/>
    </xf>
    <xf numFmtId="0" fontId="6" fillId="7" borderId="14" xfId="2" applyFont="1" applyFill="1" applyBorder="1" applyAlignment="1">
      <alignment vertical="center"/>
    </xf>
    <xf numFmtId="3" fontId="2" fillId="7" borderId="14" xfId="2" applyNumberFormat="1" applyFill="1" applyBorder="1" applyAlignment="1">
      <alignment vertical="center"/>
    </xf>
    <xf numFmtId="166" fontId="2" fillId="7" borderId="14" xfId="2" applyNumberFormat="1" applyFill="1" applyBorder="1" applyAlignment="1">
      <alignment vertical="center"/>
    </xf>
    <xf numFmtId="0" fontId="2" fillId="10" borderId="14" xfId="2" applyFill="1" applyBorder="1" applyAlignment="1">
      <alignment horizontal="right" vertical="center" wrapText="1"/>
    </xf>
    <xf numFmtId="0" fontId="2" fillId="10" borderId="14" xfId="2" applyFill="1" applyBorder="1" applyAlignment="1">
      <alignment vertical="center" wrapText="1"/>
    </xf>
    <xf numFmtId="3" fontId="2" fillId="10" borderId="14" xfId="2" applyNumberFormat="1" applyFill="1" applyBorder="1" applyAlignment="1">
      <alignment vertical="center"/>
    </xf>
    <xf numFmtId="4" fontId="2" fillId="11" borderId="14" xfId="2" applyNumberFormat="1" applyFill="1" applyBorder="1" applyAlignment="1">
      <alignment vertical="center"/>
    </xf>
    <xf numFmtId="166" fontId="2" fillId="11" borderId="14" xfId="2" applyNumberFormat="1" applyFill="1" applyBorder="1" applyAlignment="1">
      <alignment vertical="center"/>
    </xf>
    <xf numFmtId="171" fontId="2" fillId="5" borderId="14" xfId="5" applyNumberFormat="1" applyFont="1" applyFill="1" applyBorder="1" applyAlignment="1">
      <alignment vertical="center"/>
    </xf>
    <xf numFmtId="168" fontId="9" fillId="5" borderId="14" xfId="5" applyNumberFormat="1" applyFont="1" applyFill="1" applyBorder="1" applyAlignment="1">
      <alignment vertical="center"/>
    </xf>
    <xf numFmtId="172" fontId="9" fillId="9" borderId="14" xfId="5" applyNumberFormat="1" applyFont="1" applyFill="1" applyBorder="1" applyAlignment="1">
      <alignment vertical="center"/>
    </xf>
    <xf numFmtId="168" fontId="9" fillId="9" borderId="14" xfId="5" applyNumberFormat="1" applyFont="1" applyFill="1" applyBorder="1" applyAlignment="1">
      <alignment vertical="center"/>
    </xf>
    <xf numFmtId="3" fontId="9" fillId="6" borderId="14" xfId="2" applyNumberFormat="1" applyFont="1" applyFill="1" applyBorder="1" applyAlignment="1">
      <alignment vertical="center"/>
    </xf>
    <xf numFmtId="168" fontId="9" fillId="6" borderId="14" xfId="5" applyNumberFormat="1" applyFont="1" applyFill="1" applyBorder="1" applyAlignment="1">
      <alignment vertical="center"/>
    </xf>
    <xf numFmtId="0" fontId="6" fillId="8" borderId="14" xfId="2" applyFont="1" applyFill="1" applyBorder="1" applyAlignment="1">
      <alignment vertical="center"/>
    </xf>
    <xf numFmtId="0" fontId="15" fillId="7" borderId="17" xfId="2" applyFont="1" applyFill="1" applyBorder="1" applyAlignment="1" applyProtection="1">
      <alignment horizontal="left" wrapText="1"/>
      <protection locked="0"/>
    </xf>
    <xf numFmtId="0" fontId="16" fillId="7" borderId="17" xfId="2" applyFont="1" applyFill="1" applyBorder="1" applyAlignment="1" applyProtection="1">
      <alignment horizontal="left" wrapText="1"/>
      <protection locked="0"/>
    </xf>
    <xf numFmtId="0" fontId="16" fillId="10" borderId="18" xfId="1" applyFont="1" applyFill="1" applyBorder="1" applyAlignment="1">
      <alignment horizontal="right" vertical="center" wrapText="1"/>
    </xf>
    <xf numFmtId="0" fontId="16" fillId="10" borderId="17" xfId="1" applyFont="1" applyFill="1" applyBorder="1" applyAlignment="1" applyProtection="1">
      <alignment horizontal="center" vertical="center" wrapText="1"/>
      <protection locked="0"/>
    </xf>
    <xf numFmtId="0" fontId="16" fillId="10" borderId="17" xfId="1" applyFont="1" applyFill="1" applyBorder="1" applyAlignment="1">
      <alignment wrapText="1"/>
    </xf>
    <xf numFmtId="0" fontId="16" fillId="11" borderId="18" xfId="1" applyFont="1" applyFill="1" applyBorder="1" applyAlignment="1">
      <alignment wrapText="1"/>
    </xf>
    <xf numFmtId="0" fontId="16" fillId="11" borderId="17" xfId="1" applyFont="1" applyFill="1" applyBorder="1" applyAlignment="1">
      <alignment wrapText="1"/>
    </xf>
    <xf numFmtId="171" fontId="16" fillId="5" borderId="18" xfId="5" applyNumberFormat="1" applyFont="1" applyFill="1" applyBorder="1" applyAlignment="1">
      <alignment wrapText="1"/>
    </xf>
    <xf numFmtId="168" fontId="16" fillId="5" borderId="18" xfId="5" applyNumberFormat="1" applyFont="1" applyFill="1" applyBorder="1" applyAlignment="1">
      <alignment wrapText="1"/>
    </xf>
    <xf numFmtId="0" fontId="16" fillId="5" borderId="18" xfId="1" applyFont="1" applyFill="1" applyBorder="1" applyAlignment="1">
      <alignment wrapText="1"/>
    </xf>
    <xf numFmtId="172" fontId="16" fillId="9" borderId="18" xfId="5" applyNumberFormat="1" applyFont="1" applyFill="1" applyBorder="1" applyAlignment="1">
      <alignment wrapText="1"/>
    </xf>
    <xf numFmtId="0" fontId="16" fillId="9" borderId="18" xfId="1" applyFont="1" applyFill="1" applyBorder="1" applyAlignment="1">
      <alignment wrapText="1"/>
    </xf>
    <xf numFmtId="0" fontId="16" fillId="6" borderId="18" xfId="1" applyFont="1" applyFill="1" applyBorder="1" applyAlignment="1">
      <alignment wrapText="1"/>
    </xf>
    <xf numFmtId="168" fontId="16" fillId="6" borderId="17" xfId="5" applyNumberFormat="1" applyFont="1" applyFill="1" applyBorder="1" applyAlignment="1">
      <alignment wrapText="1"/>
    </xf>
    <xf numFmtId="0" fontId="16" fillId="6" borderId="19" xfId="1" applyFont="1" applyFill="1" applyBorder="1" applyAlignment="1">
      <alignment wrapText="1"/>
    </xf>
    <xf numFmtId="169" fontId="9" fillId="6" borderId="17" xfId="2" applyNumberFormat="1" applyFont="1" applyFill="1" applyBorder="1" applyAlignment="1">
      <alignment vertical="center" wrapText="1"/>
    </xf>
    <xf numFmtId="169" fontId="9" fillId="4" borderId="18" xfId="2" applyNumberFormat="1" applyFont="1" applyFill="1" applyBorder="1" applyAlignment="1">
      <alignment vertical="center" wrapText="1"/>
    </xf>
    <xf numFmtId="0" fontId="12" fillId="11" borderId="15" xfId="2" applyFont="1" applyFill="1" applyBorder="1" applyAlignment="1">
      <alignment horizontal="center"/>
    </xf>
    <xf numFmtId="171" fontId="12" fillId="5" borderId="16" xfId="5" applyNumberFormat="1" applyFont="1" applyFill="1" applyBorder="1" applyAlignment="1">
      <alignment horizontal="center" vertical="center"/>
    </xf>
    <xf numFmtId="174" fontId="9" fillId="4" borderId="14" xfId="5" applyNumberFormat="1" applyFont="1" applyFill="1" applyBorder="1" applyAlignment="1">
      <alignment vertical="center"/>
    </xf>
    <xf numFmtId="174" fontId="9" fillId="4" borderId="1" xfId="5" applyNumberFormat="1" applyFont="1" applyFill="1" applyBorder="1" applyAlignment="1">
      <alignment vertical="center"/>
    </xf>
    <xf numFmtId="0" fontId="14" fillId="0" borderId="0" xfId="2" applyFont="1"/>
    <xf numFmtId="0" fontId="0" fillId="7" borderId="0" xfId="0" applyFont="1" applyFill="1" applyAlignment="1"/>
    <xf numFmtId="3" fontId="2" fillId="7" borderId="0" xfId="2" quotePrefix="1" applyNumberFormat="1" applyFont="1" applyFill="1" applyBorder="1" applyAlignment="1">
      <alignment vertical="center"/>
    </xf>
    <xf numFmtId="0" fontId="0" fillId="7" borderId="0" xfId="0" applyFont="1" applyFill="1" applyBorder="1" applyAlignment="1"/>
    <xf numFmtId="166" fontId="2" fillId="7" borderId="0" xfId="2" quotePrefix="1" applyNumberFormat="1" applyFont="1" applyFill="1" applyBorder="1" applyAlignment="1">
      <alignment vertical="center"/>
    </xf>
    <xf numFmtId="0" fontId="0" fillId="10" borderId="0" xfId="0" applyFont="1" applyFill="1" applyAlignment="1">
      <alignment horizontal="left"/>
    </xf>
    <xf numFmtId="3" fontId="2" fillId="10" borderId="0" xfId="2" quotePrefix="1" applyNumberFormat="1" applyFont="1" applyFill="1" applyBorder="1" applyAlignment="1">
      <alignment vertical="center"/>
    </xf>
    <xf numFmtId="166" fontId="2" fillId="11" borderId="0" xfId="2" quotePrefix="1" applyNumberFormat="1" applyFont="1" applyFill="1" applyBorder="1" applyAlignment="1">
      <alignment vertical="center"/>
    </xf>
    <xf numFmtId="0" fontId="2" fillId="11" borderId="0" xfId="2" applyFont="1" applyFill="1"/>
    <xf numFmtId="0" fontId="2" fillId="4" borderId="0" xfId="2" applyFont="1" applyFill="1"/>
    <xf numFmtId="0" fontId="2" fillId="0" borderId="0" xfId="2" applyFont="1"/>
    <xf numFmtId="0" fontId="17" fillId="0" borderId="0" xfId="0" applyFont="1"/>
    <xf numFmtId="0" fontId="18" fillId="0" borderId="0" xfId="0" applyFont="1"/>
    <xf numFmtId="0" fontId="21" fillId="0" borderId="0" xfId="2" applyFont="1"/>
    <xf numFmtId="0" fontId="14" fillId="0" borderId="0" xfId="2" applyFont="1" applyAlignment="1">
      <alignment vertical="top"/>
    </xf>
    <xf numFmtId="0" fontId="19" fillId="0" borderId="0" xfId="2" applyFont="1" applyAlignment="1">
      <alignment horizontal="left"/>
    </xf>
    <xf numFmtId="0" fontId="11" fillId="5" borderId="0" xfId="2" applyFont="1" applyFill="1"/>
    <xf numFmtId="0" fontId="11" fillId="3" borderId="0" xfId="2" applyFont="1" applyFill="1"/>
    <xf numFmtId="172" fontId="2" fillId="9" borderId="15" xfId="5" applyNumberFormat="1" applyFont="1" applyFill="1" applyBorder="1" applyAlignment="1">
      <alignment horizontal="left" vertical="top" wrapText="1"/>
    </xf>
    <xf numFmtId="165" fontId="2" fillId="9" borderId="15" xfId="5" applyNumberFormat="1" applyFont="1" applyFill="1" applyBorder="1" applyAlignment="1">
      <alignment horizontal="left" vertical="top" wrapText="1"/>
    </xf>
    <xf numFmtId="165" fontId="2" fillId="6" borderId="16" xfId="5" applyNumberFormat="1" applyFont="1" applyFill="1" applyBorder="1" applyAlignment="1">
      <alignment horizontal="left" vertical="top" wrapText="1"/>
    </xf>
    <xf numFmtId="169" fontId="2" fillId="6" borderId="0" xfId="2" applyNumberFormat="1" applyFont="1" applyFill="1" applyBorder="1" applyAlignment="1">
      <alignment horizontal="left" vertical="top" wrapText="1"/>
    </xf>
    <xf numFmtId="169" fontId="2" fillId="4" borderId="15" xfId="2" applyNumberFormat="1" applyFont="1" applyFill="1" applyBorder="1" applyAlignment="1">
      <alignment horizontal="left" vertical="center" wrapText="1"/>
    </xf>
    <xf numFmtId="173" fontId="9" fillId="7" borderId="3" xfId="5" applyNumberFormat="1" applyFont="1" applyFill="1" applyBorder="1"/>
    <xf numFmtId="173" fontId="9" fillId="3" borderId="13" xfId="5" applyNumberFormat="1" applyFont="1" applyFill="1" applyBorder="1"/>
    <xf numFmtId="0" fontId="11" fillId="12" borderId="0" xfId="2" applyFont="1" applyFill="1" applyAlignment="1">
      <alignment horizontal="left"/>
    </xf>
    <xf numFmtId="165" fontId="2" fillId="3" borderId="1" xfId="5" applyNumberFormat="1" applyFont="1" applyFill="1" applyBorder="1" applyAlignment="1">
      <alignment vertical="center"/>
    </xf>
    <xf numFmtId="165" fontId="2" fillId="3" borderId="0" xfId="5" applyNumberFormat="1" applyFont="1" applyFill="1"/>
    <xf numFmtId="176" fontId="2" fillId="7" borderId="1" xfId="2" applyNumberFormat="1" applyFill="1" applyBorder="1"/>
    <xf numFmtId="0" fontId="6" fillId="7" borderId="20" xfId="2" applyFont="1" applyFill="1" applyBorder="1" applyAlignment="1">
      <alignment vertical="center"/>
    </xf>
    <xf numFmtId="0" fontId="6" fillId="7" borderId="16" xfId="2" applyFont="1" applyFill="1" applyBorder="1" applyAlignment="1">
      <alignment vertical="center"/>
    </xf>
    <xf numFmtId="0" fontId="3" fillId="3" borderId="0" xfId="2" applyFont="1" applyFill="1" applyBorder="1" applyAlignment="1" applyProtection="1">
      <alignment horizontal="left" wrapText="1"/>
      <protection locked="0"/>
    </xf>
    <xf numFmtId="0" fontId="24" fillId="0" borderId="22" xfId="0" applyFont="1" applyBorder="1"/>
    <xf numFmtId="0" fontId="0" fillId="0" borderId="22" xfId="0" applyBorder="1"/>
    <xf numFmtId="0" fontId="24" fillId="0" borderId="23" xfId="0" applyFont="1" applyBorder="1"/>
    <xf numFmtId="0" fontId="0" fillId="0" borderId="24" xfId="0" applyBorder="1"/>
    <xf numFmtId="0" fontId="0" fillId="0" borderId="25" xfId="0" applyBorder="1"/>
    <xf numFmtId="0" fontId="2" fillId="0" borderId="0" xfId="2" applyAlignment="1">
      <alignment horizontal="left" wrapText="1"/>
    </xf>
    <xf numFmtId="0" fontId="0" fillId="0" borderId="0" xfId="0" applyAlignment="1">
      <alignment wrapText="1"/>
    </xf>
    <xf numFmtId="0" fontId="0" fillId="0" borderId="21" xfId="0" applyBorder="1" applyAlignment="1">
      <alignment wrapText="1"/>
    </xf>
    <xf numFmtId="0" fontId="21" fillId="5" borderId="15" xfId="2" applyFont="1" applyFill="1" applyBorder="1" applyAlignment="1">
      <alignment horizontal="left" vertical="top" wrapText="1"/>
    </xf>
    <xf numFmtId="0" fontId="22" fillId="5" borderId="0" xfId="0" applyFont="1" applyFill="1" applyBorder="1" applyAlignment="1">
      <alignment horizontal="left" vertical="top" wrapText="1"/>
    </xf>
    <xf numFmtId="0" fontId="23" fillId="5" borderId="0" xfId="0" applyFont="1" applyFill="1" applyBorder="1" applyAlignment="1">
      <alignment horizontal="left" vertical="top" wrapText="1"/>
    </xf>
    <xf numFmtId="0" fontId="23" fillId="0" borderId="0" xfId="0" applyFont="1" applyAlignment="1">
      <alignment vertical="top"/>
    </xf>
    <xf numFmtId="0" fontId="23" fillId="0" borderId="15" xfId="0" applyFont="1" applyBorder="1" applyAlignment="1">
      <alignment vertical="top"/>
    </xf>
    <xf numFmtId="0" fontId="21" fillId="10" borderId="15" xfId="2" applyFont="1" applyFill="1" applyBorder="1" applyAlignment="1">
      <alignment horizontal="center"/>
    </xf>
    <xf numFmtId="0" fontId="22" fillId="10" borderId="0" xfId="0" applyFont="1" applyFill="1" applyBorder="1" applyAlignment="1">
      <alignment horizontal="center"/>
    </xf>
    <xf numFmtId="0" fontId="21" fillId="7" borderId="0" xfId="2" applyFont="1" applyFill="1" applyBorder="1" applyAlignment="1">
      <alignment horizontal="center"/>
    </xf>
    <xf numFmtId="0" fontId="22" fillId="7" borderId="0" xfId="0" applyFont="1" applyFill="1" applyBorder="1" applyAlignment="1">
      <alignment horizontal="center"/>
    </xf>
    <xf numFmtId="0" fontId="2" fillId="10" borderId="15" xfId="2" applyFont="1" applyFill="1" applyBorder="1" applyAlignment="1">
      <alignment horizontal="center"/>
    </xf>
    <xf numFmtId="0" fontId="0" fillId="0" borderId="0" xfId="0" applyFont="1" applyBorder="1" applyAlignment="1">
      <alignment horizontal="center"/>
    </xf>
    <xf numFmtId="0" fontId="21" fillId="11" borderId="15" xfId="2" applyFont="1" applyFill="1" applyBorder="1" applyAlignment="1">
      <alignment horizontal="center" wrapText="1"/>
    </xf>
    <xf numFmtId="0" fontId="22" fillId="11" borderId="0" xfId="0" applyFont="1" applyFill="1" applyBorder="1" applyAlignment="1">
      <alignment horizontal="center" wrapText="1"/>
    </xf>
    <xf numFmtId="165" fontId="12" fillId="6" borderId="15" xfId="5" applyNumberFormat="1" applyFont="1" applyFill="1" applyBorder="1" applyAlignment="1">
      <alignment horizontal="center" vertical="center"/>
    </xf>
    <xf numFmtId="0" fontId="20" fillId="6" borderId="0" xfId="0" applyFont="1" applyFill="1" applyBorder="1" applyAlignment="1">
      <alignment horizontal="center" vertical="center"/>
    </xf>
    <xf numFmtId="0" fontId="2" fillId="6" borderId="15" xfId="5"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12" fillId="6" borderId="15" xfId="2" applyFont="1" applyFill="1" applyBorder="1" applyAlignment="1"/>
    <xf numFmtId="0" fontId="0" fillId="0" borderId="0" xfId="0" applyAlignment="1"/>
    <xf numFmtId="0" fontId="17" fillId="4" borderId="15" xfId="0" applyFont="1" applyFill="1" applyBorder="1" applyAlignment="1"/>
    <xf numFmtId="0" fontId="0" fillId="4" borderId="0" xfId="0" applyFill="1" applyAlignment="1"/>
    <xf numFmtId="0" fontId="12" fillId="5" borderId="15" xfId="2" applyFont="1" applyFill="1" applyBorder="1" applyAlignment="1">
      <alignment horizontal="left" wrapText="1"/>
    </xf>
    <xf numFmtId="0" fontId="0" fillId="5" borderId="0" xfId="0" applyFill="1" applyBorder="1" applyAlignment="1">
      <alignment horizontal="left"/>
    </xf>
    <xf numFmtId="0" fontId="17" fillId="5" borderId="15" xfId="0" applyFont="1" applyFill="1" applyBorder="1" applyAlignment="1">
      <alignment horizontal="center" vertical="center" wrapText="1"/>
    </xf>
    <xf numFmtId="0" fontId="17" fillId="5" borderId="0" xfId="0" applyFont="1" applyFill="1" applyBorder="1" applyAlignment="1">
      <alignment horizontal="center" vertical="center" wrapText="1"/>
    </xf>
    <xf numFmtId="168" fontId="2" fillId="5" borderId="15" xfId="5" applyNumberFormat="1" applyFont="1" applyFill="1" applyBorder="1" applyAlignment="1">
      <alignment horizontal="left" vertical="top" wrapText="1"/>
    </xf>
    <xf numFmtId="0" fontId="0" fillId="5" borderId="0" xfId="0" applyFont="1" applyFill="1" applyAlignment="1">
      <alignment horizontal="left" vertical="top" wrapText="1"/>
    </xf>
    <xf numFmtId="172" fontId="12" fillId="9" borderId="15" xfId="5" applyNumberFormat="1" applyFont="1" applyFill="1" applyBorder="1" applyAlignment="1"/>
    <xf numFmtId="0" fontId="20" fillId="9" borderId="0" xfId="0" applyFont="1" applyFill="1" applyBorder="1" applyAlignment="1"/>
  </cellXfs>
  <cellStyles count="6">
    <cellStyle name="Comma 2" xfId="3" xr:uid="{72B7EFC7-9A51-47C1-8891-EE34CDADA079}"/>
    <cellStyle name="Hyperlänk" xfId="4" builtinId="8"/>
    <cellStyle name="Neutral" xfId="1" builtinId="28"/>
    <cellStyle name="Normal" xfId="0" builtinId="0"/>
    <cellStyle name="Normal 3" xfId="2" xr:uid="{1B367D54-B532-4F6E-A2C1-500E06EC0AB9}"/>
    <cellStyle name="Tusental"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594360</xdr:colOff>
      <xdr:row>4</xdr:row>
      <xdr:rowOff>74507</xdr:rowOff>
    </xdr:to>
    <xdr:pic>
      <xdr:nvPicPr>
        <xdr:cNvPr id="3" name="Bildobjekt 2">
          <a:extLst>
            <a:ext uri="{FF2B5EF4-FFF2-40B4-BE49-F238E27FC236}">
              <a16:creationId xmlns:a16="http://schemas.microsoft.com/office/drawing/2014/main" id="{0D5D9AFB-4957-4802-A91E-E4F30FC1B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13560" cy="806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965835</xdr:colOff>
      <xdr:row>4</xdr:row>
      <xdr:rowOff>82127</xdr:rowOff>
    </xdr:to>
    <xdr:pic>
      <xdr:nvPicPr>
        <xdr:cNvPr id="2" name="Bildobjekt 1">
          <a:extLst>
            <a:ext uri="{FF2B5EF4-FFF2-40B4-BE49-F238E27FC236}">
              <a16:creationId xmlns:a16="http://schemas.microsoft.com/office/drawing/2014/main" id="{889369D6-36DB-452A-8C5D-95252EB23D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13560" cy="806027"/>
        </a:xfrm>
        <a:prstGeom prst="rect">
          <a:avLst/>
        </a:prstGeom>
      </xdr:spPr>
    </xdr:pic>
    <xdr:clientData/>
  </xdr:twoCellAnchor>
  <xdr:twoCellAnchor>
    <xdr:from>
      <xdr:col>6</xdr:col>
      <xdr:colOff>9525</xdr:colOff>
      <xdr:row>7</xdr:row>
      <xdr:rowOff>0</xdr:rowOff>
    </xdr:from>
    <xdr:to>
      <xdr:col>6</xdr:col>
      <xdr:colOff>1823085</xdr:colOff>
      <xdr:row>9</xdr:row>
      <xdr:rowOff>5927</xdr:rowOff>
    </xdr:to>
    <xdr:pic>
      <xdr:nvPicPr>
        <xdr:cNvPr id="3" name="Bildobjekt 2">
          <a:extLst>
            <a:ext uri="{FF2B5EF4-FFF2-40B4-BE49-F238E27FC236}">
              <a16:creationId xmlns:a16="http://schemas.microsoft.com/office/drawing/2014/main" id="{31BCC436-911B-47A8-86FC-641D3CFBC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96675" y="1447800"/>
          <a:ext cx="1813560" cy="806027"/>
        </a:xfrm>
        <a:prstGeom prst="rect">
          <a:avLst/>
        </a:prstGeom>
      </xdr:spPr>
    </xdr:pic>
    <xdr:clientData/>
  </xdr:twoCellAnchor>
  <xdr:twoCellAnchor>
    <xdr:from>
      <xdr:col>10</xdr:col>
      <xdr:colOff>9525</xdr:colOff>
      <xdr:row>7</xdr:row>
      <xdr:rowOff>28575</xdr:rowOff>
    </xdr:from>
    <xdr:to>
      <xdr:col>10</xdr:col>
      <xdr:colOff>1823085</xdr:colOff>
      <xdr:row>9</xdr:row>
      <xdr:rowOff>34502</xdr:rowOff>
    </xdr:to>
    <xdr:pic>
      <xdr:nvPicPr>
        <xdr:cNvPr id="4" name="Bildobjekt 3">
          <a:extLst>
            <a:ext uri="{FF2B5EF4-FFF2-40B4-BE49-F238E27FC236}">
              <a16:creationId xmlns:a16="http://schemas.microsoft.com/office/drawing/2014/main" id="{F9A19B31-01CD-4FC7-AA66-B9CD399AA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54700" y="1476375"/>
          <a:ext cx="1813560" cy="806027"/>
        </a:xfrm>
        <a:prstGeom prst="rect">
          <a:avLst/>
        </a:prstGeom>
      </xdr:spPr>
    </xdr:pic>
    <xdr:clientData/>
  </xdr:twoCellAnchor>
  <xdr:twoCellAnchor>
    <xdr:from>
      <xdr:col>17</xdr:col>
      <xdr:colOff>28575</xdr:colOff>
      <xdr:row>7</xdr:row>
      <xdr:rowOff>0</xdr:rowOff>
    </xdr:from>
    <xdr:to>
      <xdr:col>17</xdr:col>
      <xdr:colOff>1842135</xdr:colOff>
      <xdr:row>9</xdr:row>
      <xdr:rowOff>5927</xdr:rowOff>
    </xdr:to>
    <xdr:pic>
      <xdr:nvPicPr>
        <xdr:cNvPr id="5" name="Bildobjekt 4">
          <a:extLst>
            <a:ext uri="{FF2B5EF4-FFF2-40B4-BE49-F238E27FC236}">
              <a16:creationId xmlns:a16="http://schemas.microsoft.com/office/drawing/2014/main" id="{1631F286-661E-450C-9D49-46B4CDBB1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18225" y="1447800"/>
          <a:ext cx="1813560" cy="806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1165860</xdr:colOff>
      <xdr:row>4</xdr:row>
      <xdr:rowOff>94827</xdr:rowOff>
    </xdr:to>
    <xdr:pic>
      <xdr:nvPicPr>
        <xdr:cNvPr id="2" name="Bildobjekt 1">
          <a:extLst>
            <a:ext uri="{FF2B5EF4-FFF2-40B4-BE49-F238E27FC236}">
              <a16:creationId xmlns:a16="http://schemas.microsoft.com/office/drawing/2014/main" id="{35D0AAD3-1E0C-479D-AF13-9E3DAF39BE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13560" cy="8060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person displayName="Adam Lewrén" id="{A27FECBA-C6F7-437B-A0AE-BF358B1A62D8}" userId="S::adam.lewren@ivl.se::86ebeecf-2f07-43ac-9714-9307d7db0343" providerId="AD"/>
  <person displayName="Maria Cosnier" id="{EEC2D581-A298-4337-916D-62ECC0F1E307}" userId="S::maria.cosnier@uhmynd.se::08147b4d-c1de-416b-bac9-5776189f3420"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3" dT="2020-11-18T11:47:43.97" personId="{A27FECBA-C6F7-437B-A0AE-BF358B1A62D8}" id="{058DA913-A1A0-4332-BD7F-E116C89FE20C}">
    <text>Cerealierätter t.ex. klimp, risotto, pizza, pannkakor,couscous, matpajer, sandwich (Livsmedelsinfo.nu)</text>
  </threadedComment>
  <threadedComment ref="K93" dT="2020-11-18T11:47:43.97" personId="{A27FECBA-C6F7-437B-A0AE-BF358B1A62D8}" id="{524859C2-FB10-49B8-9BF4-BF7047D34C9F}">
    <text>Cerealierätter t.ex. klimp, risotto, pizza, pannkakor,couscous, matpajer, sandwich (Livsmedelsinfo.nu)</text>
  </threadedComment>
  <threadedComment ref="R93" dT="2020-11-18T11:47:43.97" personId="{A27FECBA-C6F7-437B-A0AE-BF358B1A62D8}" id="{E3AE89F1-4CA8-42CE-BA0E-E782A180FF2B}">
    <text>Cerealierätter t.ex. klimp, risotto, pizza, pannkakor,couscous, matpajer, sandwich (Livsmedelsinfo.nu)</text>
  </threadedComment>
</ThreadedComments>
</file>

<file path=xl/threadedComments/threadedComment2.xml><?xml version="1.0" encoding="utf-8"?>
<ThreadedComments xmlns="http://schemas.microsoft.com/office/spreadsheetml/2018/threadedcomments" xmlns:x="http://schemas.openxmlformats.org/spreadsheetml/2006/main">
  <threadedComment ref="H23" dT="2021-12-02T14:40:15.96" personId="{EEC2D581-A298-4337-916D-62ECC0F1E307}" id="{4E8DCC1D-7FDC-43BE-8DC0-362E1CF96398}">
    <text>RÖÖS</text>
  </threadedComment>
  <threadedComment ref="H35" dT="2021-12-02T14:43:36.14" personId="{EEC2D581-A298-4337-916D-62ECC0F1E307}" id="{C27C3279-6DFC-4D57-ACEC-E53847C88059}">
    <text>RÖÖS</text>
  </threadedComment>
  <threadedComment ref="H43" dT="2021-12-02T14:38:46.71" personId="{EEC2D581-A298-4337-916D-62ECC0F1E307}" id="{028A1726-DE58-4E10-B1B8-D6C68735FEEC}">
    <text>RÖÖS</text>
  </threadedComment>
  <threadedComment ref="H48" dT="2021-12-01T10:36:00.76" personId="{EEC2D581-A298-4337-916D-62ECC0F1E307}" id="{8787F32B-4496-4361-A0F0-C19BE85B4797}">
    <text>Föreslår att man använder detta värde</text>
  </threadedComment>
  <threadedComment ref="H48" dT="2021-12-02T14:35:16.92" personId="{EEC2D581-A298-4337-916D-62ECC0F1E307}" id="{C9A983D2-8310-4E02-A59D-4918A42715B5}" parentId="{8787F32B-4496-4361-A0F0-C19BE85B4797}">
    <text>Ändrar till Rise Öppna listan</text>
  </threadedComment>
  <threadedComment ref="C50" dT="2020-11-18T11:47:43.97" personId="{A27FECBA-C6F7-437B-A0AE-BF358B1A62D8}" id="{098E7379-8E8C-4858-99F5-35F8895255E2}">
    <text>Cerealierätter t.ex. klimp, risotto, pizza, pannkakor,couscous, matpajer, sandwich (Livsmedelsinfo.nu)</text>
  </threadedComment>
  <threadedComment ref="AC50" dT="2020-11-18T11:47:43.97" personId="{A27FECBA-C6F7-437B-A0AE-BF358B1A62D8}" id="{64C74C7B-4175-4DB7-AB74-2409A52642F4}">
    <text>Cerealierätter t.ex. klimp, risotto, pizza, pannkakor,couscous, matpajer, sandwich (Livsmedelsinfo.nu)</text>
  </threadedComment>
  <threadedComment ref="H60" dT="2021-12-02T14:36:41.94" personId="{EEC2D581-A298-4337-916D-62ECC0F1E307}" id="{2B320A35-87AB-4104-A59A-B818C0D93316}">
    <text>RISE</text>
  </threadedComment>
  <threadedComment ref="H64" dT="2021-12-02T14:36:26.07" personId="{EEC2D581-A298-4337-916D-62ECC0F1E307}" id="{80FF0C55-0589-43CE-AFDB-3509B082C3C7}">
    <text>RISE</text>
  </threadedComment>
  <threadedComment ref="H87" dT="2021-12-02T14:35:46.12" personId="{EEC2D581-A298-4337-916D-62ECC0F1E307}" id="{28B9FB3D-D68A-43A1-80D0-2F72FDEB0FF4}">
    <text>RISE</text>
  </threadedComment>
  <threadedComment ref="H92" dT="2021-12-02T14:40:58.25" personId="{EEC2D581-A298-4337-916D-62ECC0F1E307}" id="{6DBE69E5-F9B2-4CC2-A6E3-075B8FE7A311}">
    <text>Ändrade till samma som "Nöt- eller fröprodukt"</text>
  </threadedComment>
  <threadedComment ref="H97" dT="2021-12-02T09:15:31.28" personId="{EEC2D581-A298-4337-916D-62ECC0F1E307}" id="{B7CEDB9A-4556-45D7-A833-EA3907E876A8}">
    <text>Elin Röös Mat-klimat</text>
  </threadedComment>
  <threadedComment ref="H108" dT="2021-12-02T14:38:36.28" personId="{EEC2D581-A298-4337-916D-62ECC0F1E307}" id="{1EA30129-C6C6-44C4-BCC1-67DEA4766594}">
    <text>Mat och Klimat RÖÖS</text>
  </threadedComment>
  <threadedComment ref="H109" dT="2021-12-02T14:30:49.73" personId="{EEC2D581-A298-4337-916D-62ECC0F1E307}" id="{9BB1A354-C1FA-4AE5-9684-FFBE80F5A21A}">
    <text>Ref Lunds universitet</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phandlingsmyndigheten.se/frageportale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002E-6785-4CD8-821D-598BF56A2815}">
  <dimension ref="A6:P57"/>
  <sheetViews>
    <sheetView tabSelected="1" workbookViewId="0">
      <selection activeCell="E2" sqref="E2"/>
    </sheetView>
  </sheetViews>
  <sheetFormatPr defaultRowHeight="14.4"/>
  <sheetData>
    <row r="6" spans="1:2" ht="21">
      <c r="A6" s="196" t="s">
        <v>366</v>
      </c>
    </row>
    <row r="7" spans="1:2" ht="13.8" customHeight="1">
      <c r="A7" s="196"/>
    </row>
    <row r="8" spans="1:2" ht="21">
      <c r="A8" s="196"/>
      <c r="B8" s="196" t="s">
        <v>376</v>
      </c>
    </row>
    <row r="9" spans="1:2" ht="13.8" customHeight="1">
      <c r="A9" s="196"/>
      <c r="B9" t="s">
        <v>414</v>
      </c>
    </row>
    <row r="10" spans="1:2" ht="13.8" customHeight="1">
      <c r="A10" s="196"/>
      <c r="B10" t="s">
        <v>415</v>
      </c>
    </row>
    <row r="11" spans="1:2" ht="13.8" customHeight="1">
      <c r="A11" s="196"/>
      <c r="B11" t="s">
        <v>380</v>
      </c>
    </row>
    <row r="12" spans="1:2" ht="13.8" customHeight="1">
      <c r="A12" s="196"/>
      <c r="B12" t="s">
        <v>377</v>
      </c>
    </row>
    <row r="13" spans="1:2" ht="13.8" customHeight="1"/>
    <row r="14" spans="1:2" ht="21">
      <c r="B14" s="196" t="s">
        <v>367</v>
      </c>
    </row>
    <row r="15" spans="1:2" ht="15.6">
      <c r="B15" s="197" t="s">
        <v>354</v>
      </c>
    </row>
    <row r="16" spans="1:2" ht="15.6">
      <c r="B16" s="197" t="s">
        <v>355</v>
      </c>
    </row>
    <row r="17" spans="1:2" ht="15.6">
      <c r="B17" s="197" t="s">
        <v>356</v>
      </c>
    </row>
    <row r="18" spans="1:2" ht="15.6">
      <c r="B18" s="197" t="s">
        <v>357</v>
      </c>
    </row>
    <row r="19" spans="1:2" ht="15.6">
      <c r="B19" s="197" t="s">
        <v>358</v>
      </c>
    </row>
    <row r="20" spans="1:2" ht="15.6">
      <c r="A20" t="s">
        <v>353</v>
      </c>
      <c r="B20" s="197" t="s">
        <v>359</v>
      </c>
    </row>
    <row r="21" spans="1:2" ht="15.6">
      <c r="B21" s="197" t="s">
        <v>360</v>
      </c>
    </row>
    <row r="22" spans="1:2" ht="15.6">
      <c r="B22" s="197" t="s">
        <v>351</v>
      </c>
    </row>
    <row r="23" spans="1:2" ht="15.6">
      <c r="B23" s="197" t="s">
        <v>352</v>
      </c>
    </row>
    <row r="24" spans="1:2" ht="15.6">
      <c r="B24" s="197" t="s">
        <v>361</v>
      </c>
    </row>
    <row r="25" spans="1:2" ht="15.6">
      <c r="B25" s="197" t="s">
        <v>362</v>
      </c>
    </row>
    <row r="26" spans="1:2" ht="15.6">
      <c r="B26" s="197"/>
    </row>
    <row r="27" spans="1:2" ht="21">
      <c r="A27" t="s">
        <v>254</v>
      </c>
      <c r="B27" s="196" t="s">
        <v>368</v>
      </c>
    </row>
    <row r="28" spans="1:2" ht="15.6">
      <c r="B28" s="197" t="s">
        <v>347</v>
      </c>
    </row>
    <row r="29" spans="1:2" ht="15.6">
      <c r="B29" s="197" t="s">
        <v>363</v>
      </c>
    </row>
    <row r="30" spans="1:2" ht="15.6">
      <c r="B30" s="197" t="s">
        <v>348</v>
      </c>
    </row>
    <row r="31" spans="1:2" ht="15.6">
      <c r="B31" s="197" t="s">
        <v>405</v>
      </c>
    </row>
    <row r="32" spans="1:2" ht="15.6">
      <c r="B32" s="197" t="s">
        <v>349</v>
      </c>
    </row>
    <row r="33" spans="2:2" ht="15.6">
      <c r="B33" s="197" t="s">
        <v>406</v>
      </c>
    </row>
    <row r="34" spans="2:2" ht="15.6">
      <c r="B34" s="197" t="s">
        <v>350</v>
      </c>
    </row>
    <row r="35" spans="2:2" ht="15.6">
      <c r="B35" s="197" t="s">
        <v>364</v>
      </c>
    </row>
    <row r="36" spans="2:2" ht="15.6">
      <c r="B36" s="197"/>
    </row>
    <row r="37" spans="2:2" ht="15.6">
      <c r="B37" s="197" t="s">
        <v>365</v>
      </c>
    </row>
    <row r="38" spans="2:2" ht="15.6">
      <c r="B38" s="197" t="s">
        <v>373</v>
      </c>
    </row>
    <row r="40" spans="2:2" ht="21">
      <c r="B40" s="196" t="s">
        <v>370</v>
      </c>
    </row>
    <row r="41" spans="2:2" ht="15.6">
      <c r="B41" s="199" t="s">
        <v>369</v>
      </c>
    </row>
    <row r="42" spans="2:2" ht="15.6">
      <c r="B42" s="197" t="s">
        <v>371</v>
      </c>
    </row>
    <row r="43" spans="2:2" ht="15.6">
      <c r="B43" s="197" t="s">
        <v>372</v>
      </c>
    </row>
    <row r="45" spans="2:2" ht="21">
      <c r="B45" s="196" t="s">
        <v>378</v>
      </c>
    </row>
    <row r="46" spans="2:2">
      <c r="B46" t="s">
        <v>379</v>
      </c>
    </row>
    <row r="47" spans="2:2">
      <c r="B47" t="s">
        <v>381</v>
      </c>
    </row>
    <row r="48" spans="2:2">
      <c r="B48" t="s">
        <v>382</v>
      </c>
    </row>
    <row r="50" spans="2:16" ht="21">
      <c r="B50" s="196" t="s">
        <v>383</v>
      </c>
    </row>
    <row r="51" spans="2:16">
      <c r="B51" t="s">
        <v>384</v>
      </c>
      <c r="D51" s="6" t="s">
        <v>385</v>
      </c>
    </row>
    <row r="52" spans="2:16">
      <c r="D52" t="s">
        <v>386</v>
      </c>
    </row>
    <row r="54" spans="2:16" ht="21">
      <c r="B54" s="196" t="s">
        <v>407</v>
      </c>
    </row>
    <row r="55" spans="2:16">
      <c r="B55" s="219" t="s">
        <v>411</v>
      </c>
      <c r="C55" s="220"/>
      <c r="D55" s="220" t="s">
        <v>412</v>
      </c>
      <c r="E55" s="221"/>
    </row>
    <row r="56" spans="2:16">
      <c r="B56" s="217" t="s">
        <v>408</v>
      </c>
      <c r="C56" s="217"/>
      <c r="D56" s="217" t="s">
        <v>410</v>
      </c>
      <c r="E56" s="218"/>
      <c r="F56" s="218"/>
      <c r="G56" s="218"/>
      <c r="H56" s="218"/>
      <c r="I56" s="218"/>
      <c r="J56" s="218"/>
      <c r="K56" s="218"/>
      <c r="L56" s="218"/>
      <c r="M56" s="218"/>
      <c r="N56" s="218"/>
      <c r="O56" s="218"/>
      <c r="P56" s="218"/>
    </row>
    <row r="57" spans="2:16">
      <c r="B57" t="s">
        <v>409</v>
      </c>
      <c r="D57" t="s">
        <v>413</v>
      </c>
    </row>
  </sheetData>
  <hyperlinks>
    <hyperlink ref="D51" r:id="rId1" xr:uid="{B4EE118C-12E0-46D9-ADCA-CAE5C846ACAD}"/>
  </hyperlinks>
  <pageMargins left="0.70866141732283472" right="0.70866141732283472" top="0.74803149606299213" bottom="0.74803149606299213" header="0.31496062992125984" footer="0.31496062992125984"/>
  <pageSetup paperSize="9" pageOrder="overThenDown" orientation="portrait" verticalDpi="0" r:id="rId2"/>
  <headerFooter>
    <oddHeader>&amp;LUpphandlingsmyndigheten&amp;RMiljöspendanalys fördelningsnyckel livsmedel, Process-LCA-metod</oddHeader>
    <oddFooter>&amp;F</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F95A-89EC-4201-BC2C-F1B2EBC5316A}">
  <dimension ref="A3:W109"/>
  <sheetViews>
    <sheetView zoomScale="80" zoomScaleNormal="80" workbookViewId="0">
      <pane ySplit="14" topLeftCell="A15" activePane="bottomLeft" state="frozen"/>
      <selection activeCell="J5" sqref="J5"/>
      <selection pane="bottomLeft" activeCell="C2" sqref="C2"/>
    </sheetView>
  </sheetViews>
  <sheetFormatPr defaultColWidth="9.44140625" defaultRowHeight="14.4"/>
  <cols>
    <col min="1" max="1" width="12.33203125" style="5" bestFit="1" customWidth="1"/>
    <col min="2" max="2" width="40.5546875" style="2" customWidth="1"/>
    <col min="3" max="3" width="41.33203125" style="2" bestFit="1" customWidth="1"/>
    <col min="4" max="4" width="34.109375" style="15" customWidth="1"/>
    <col min="5" max="5" width="24.5546875" style="16" customWidth="1"/>
    <col min="6" max="6" width="14.44140625" style="2" bestFit="1" customWidth="1"/>
    <col min="7" max="7" width="32.109375" style="2" bestFit="1" customWidth="1"/>
    <col min="8" max="8" width="4" style="2" customWidth="1"/>
    <col min="9" max="9" width="52.77734375" style="2" customWidth="1"/>
    <col min="10" max="10" width="14" style="2" bestFit="1" customWidth="1"/>
    <col min="11" max="11" width="28.6640625" style="2" customWidth="1"/>
    <col min="12" max="12" width="34.5546875" style="2" customWidth="1"/>
    <col min="13" max="13" width="3.5546875" style="2" customWidth="1"/>
    <col min="14" max="14" width="34.88671875" style="2" customWidth="1"/>
    <col min="15" max="15" width="9.44140625" style="2"/>
    <col min="16" max="16" width="68.21875" style="2" bestFit="1" customWidth="1"/>
    <col min="17" max="17" width="9.44140625" style="2"/>
    <col min="18" max="18" width="28.6640625" style="2" customWidth="1"/>
    <col min="19" max="19" width="39.33203125" style="2" customWidth="1"/>
    <col min="20" max="20" width="4.44140625" style="2" customWidth="1"/>
    <col min="21" max="21" width="27.77734375" style="2" customWidth="1"/>
    <col min="22" max="22" width="5.6640625" style="2" customWidth="1"/>
    <col min="23" max="23" width="68.21875" style="2" bestFit="1" customWidth="1"/>
    <col min="24" max="16384" width="9.44140625" style="2"/>
  </cols>
  <sheetData>
    <row r="3" spans="1:23">
      <c r="P3" s="2" t="s">
        <v>254</v>
      </c>
      <c r="Q3" s="2" t="s">
        <v>254</v>
      </c>
    </row>
    <row r="5" spans="1:23">
      <c r="Q5" s="2" t="s">
        <v>254</v>
      </c>
    </row>
    <row r="6" spans="1:23" ht="24" thickBot="1">
      <c r="A6" s="200" t="s">
        <v>266</v>
      </c>
      <c r="D6" s="210" t="s">
        <v>391</v>
      </c>
      <c r="E6" s="16" t="s">
        <v>254</v>
      </c>
    </row>
    <row r="7" spans="1:23" ht="31.2" customHeight="1" thickBot="1">
      <c r="A7" s="222" t="s">
        <v>404</v>
      </c>
      <c r="B7" s="223"/>
      <c r="C7" s="224"/>
      <c r="D7" s="208" t="s">
        <v>267</v>
      </c>
      <c r="G7" s="201" t="s">
        <v>259</v>
      </c>
      <c r="H7" s="18"/>
      <c r="I7" s="18"/>
      <c r="K7" s="202" t="s">
        <v>387</v>
      </c>
      <c r="L7" s="12"/>
      <c r="M7" s="12"/>
      <c r="N7" s="12"/>
      <c r="O7" s="12"/>
      <c r="P7" s="12"/>
      <c r="R7" s="202" t="s">
        <v>388</v>
      </c>
      <c r="S7" s="12"/>
      <c r="T7" s="12"/>
      <c r="U7" s="12"/>
      <c r="V7" s="12"/>
      <c r="W7" s="12"/>
    </row>
    <row r="8" spans="1:23" ht="44.4" thickBot="1">
      <c r="A8" s="17" t="s">
        <v>393</v>
      </c>
      <c r="D8" s="209" t="s">
        <v>268</v>
      </c>
      <c r="G8" s="8"/>
      <c r="H8" s="8"/>
      <c r="I8" s="21" t="s">
        <v>401</v>
      </c>
      <c r="K8" s="12"/>
      <c r="L8" s="24" t="s">
        <v>402</v>
      </c>
      <c r="M8" s="12"/>
      <c r="N8" s="22"/>
      <c r="O8" s="22"/>
      <c r="P8" s="23" t="s">
        <v>398</v>
      </c>
      <c r="R8" s="12"/>
      <c r="S8" s="24" t="s">
        <v>395</v>
      </c>
      <c r="T8" s="12"/>
      <c r="U8" s="24" t="s">
        <v>394</v>
      </c>
      <c r="V8" s="22"/>
      <c r="W8" s="23" t="s">
        <v>398</v>
      </c>
    </row>
    <row r="9" spans="1:23" ht="18.600000000000001" thickBot="1">
      <c r="A9" s="17" t="s">
        <v>392</v>
      </c>
      <c r="D9" s="28" t="s">
        <v>269</v>
      </c>
      <c r="G9" s="8"/>
      <c r="H9" s="8"/>
      <c r="I9" s="8" t="s">
        <v>262</v>
      </c>
      <c r="K9" s="12"/>
      <c r="L9" s="12"/>
      <c r="M9" s="12"/>
      <c r="N9" s="22" t="s">
        <v>257</v>
      </c>
      <c r="O9" s="22"/>
      <c r="P9" s="22" t="s">
        <v>263</v>
      </c>
      <c r="R9" s="12"/>
      <c r="S9" s="22" t="s">
        <v>257</v>
      </c>
      <c r="T9" s="12"/>
      <c r="U9" s="22"/>
      <c r="V9" s="22"/>
      <c r="W9" s="22" t="s">
        <v>263</v>
      </c>
    </row>
    <row r="10" spans="1:23" ht="15" thickBot="1">
      <c r="B10" s="27"/>
      <c r="E10" s="16" t="s">
        <v>254</v>
      </c>
      <c r="G10" s="8"/>
      <c r="H10" s="18"/>
      <c r="I10" s="28">
        <f>SUM(I106)</f>
        <v>0</v>
      </c>
      <c r="K10" s="12"/>
      <c r="L10" s="12"/>
      <c r="M10" s="12"/>
      <c r="N10" s="29">
        <f>SUM($N$108)</f>
        <v>0</v>
      </c>
      <c r="O10" s="22"/>
      <c r="P10" s="28">
        <f>SUM($P$106)</f>
        <v>0</v>
      </c>
      <c r="R10" s="12"/>
      <c r="S10" s="29">
        <f>SUM($S$108)</f>
        <v>0</v>
      </c>
      <c r="T10" s="12"/>
      <c r="U10" s="22"/>
      <c r="V10" s="22"/>
      <c r="W10" s="28">
        <f>SUM(W106)</f>
        <v>0</v>
      </c>
    </row>
    <row r="11" spans="1:23" ht="15" thickBot="1">
      <c r="C11" s="2" t="s">
        <v>254</v>
      </c>
      <c r="D11" s="15" t="s">
        <v>254</v>
      </c>
      <c r="G11" s="8" t="s">
        <v>257</v>
      </c>
      <c r="H11" s="18"/>
      <c r="I11" s="18" t="s">
        <v>258</v>
      </c>
      <c r="J11" s="2" t="s">
        <v>254</v>
      </c>
      <c r="K11" s="12"/>
      <c r="L11" s="12"/>
      <c r="M11" s="12"/>
      <c r="N11" s="12" t="s">
        <v>254</v>
      </c>
      <c r="O11" s="12"/>
      <c r="P11" s="12" t="s">
        <v>258</v>
      </c>
      <c r="R11" s="12"/>
      <c r="S11" s="12"/>
      <c r="T11" s="12"/>
      <c r="U11" s="12" t="s">
        <v>254</v>
      </c>
      <c r="V11" s="12"/>
      <c r="W11" s="12" t="s">
        <v>258</v>
      </c>
    </row>
    <row r="12" spans="1:23" ht="15" thickBot="1">
      <c r="B12" s="20"/>
      <c r="G12" s="29">
        <f>SUM(G108)</f>
        <v>0</v>
      </c>
      <c r="H12" s="18"/>
      <c r="I12" s="18"/>
      <c r="K12" s="12"/>
      <c r="L12" s="12" t="s">
        <v>270</v>
      </c>
      <c r="M12" s="12"/>
      <c r="N12" s="12" t="s">
        <v>271</v>
      </c>
      <c r="O12" s="12"/>
      <c r="P12" s="12"/>
      <c r="R12" s="12"/>
      <c r="S12" s="12" t="s">
        <v>271</v>
      </c>
      <c r="T12" s="12"/>
      <c r="U12" s="12" t="s">
        <v>270</v>
      </c>
      <c r="V12" s="12"/>
      <c r="W12" s="12"/>
    </row>
    <row r="13" spans="1:23" ht="15" thickBot="1">
      <c r="G13" s="18"/>
      <c r="H13" s="18"/>
      <c r="I13" s="18"/>
      <c r="K13" s="12"/>
      <c r="L13" s="51">
        <f>SUM(1-$L$106)</f>
        <v>0</v>
      </c>
      <c r="M13" s="12"/>
      <c r="N13" s="30">
        <f>SUM($B$10-$N$10)</f>
        <v>0</v>
      </c>
      <c r="O13" s="12"/>
      <c r="P13" s="12"/>
      <c r="R13" s="12"/>
      <c r="S13" s="34">
        <f>SUM($B$10-$S$10)</f>
        <v>0</v>
      </c>
      <c r="T13" s="12"/>
      <c r="U13" s="51" t="e">
        <f>SUM(1-$U$106)</f>
        <v>#DIV/0!</v>
      </c>
      <c r="V13" s="12"/>
      <c r="W13" s="12"/>
    </row>
    <row r="14" spans="1:23" s="1" customFormat="1" ht="36">
      <c r="A14" s="39" t="s">
        <v>265</v>
      </c>
      <c r="B14" s="40" t="s">
        <v>1</v>
      </c>
      <c r="C14" s="40" t="s">
        <v>2</v>
      </c>
      <c r="D14" s="41" t="s">
        <v>261</v>
      </c>
      <c r="E14" s="42" t="s">
        <v>264</v>
      </c>
      <c r="G14" s="21" t="s">
        <v>400</v>
      </c>
      <c r="H14" s="21"/>
      <c r="I14" s="21" t="s">
        <v>397</v>
      </c>
      <c r="K14" s="216" t="s">
        <v>403</v>
      </c>
      <c r="L14" s="23" t="s">
        <v>390</v>
      </c>
      <c r="M14" s="24"/>
      <c r="N14" s="23" t="s">
        <v>399</v>
      </c>
      <c r="O14" s="24"/>
      <c r="P14" s="23" t="s">
        <v>397</v>
      </c>
      <c r="R14" s="216" t="s">
        <v>403</v>
      </c>
      <c r="S14" s="23" t="s">
        <v>389</v>
      </c>
      <c r="T14" s="24"/>
      <c r="U14" s="23" t="s">
        <v>396</v>
      </c>
      <c r="V14" s="24"/>
      <c r="W14" s="23" t="s">
        <v>397</v>
      </c>
    </row>
    <row r="15" spans="1:23">
      <c r="A15" s="43">
        <v>2019</v>
      </c>
      <c r="B15" s="44" t="s">
        <v>26</v>
      </c>
      <c r="C15" s="44" t="s">
        <v>27</v>
      </c>
      <c r="D15" s="35">
        <v>2.4513057635960019E-3</v>
      </c>
      <c r="E15" s="45">
        <v>6.5381868520407754E-2</v>
      </c>
      <c r="G15" s="32">
        <f t="shared" ref="G15:G46" si="0">SUM($B$10*D15)</f>
        <v>0</v>
      </c>
      <c r="H15" s="18"/>
      <c r="I15" s="31">
        <f>SUM($G15*$E15)</f>
        <v>0</v>
      </c>
      <c r="K15" s="214" t="s">
        <v>27</v>
      </c>
      <c r="L15" s="25">
        <v>2.4513057635960019E-3</v>
      </c>
      <c r="M15" s="12"/>
      <c r="N15" s="32">
        <f>SUM($B$10*$L15)</f>
        <v>0</v>
      </c>
      <c r="O15" s="12"/>
      <c r="P15" s="31">
        <f>SUM($N15*$E15)</f>
        <v>0</v>
      </c>
      <c r="Q15" s="2" t="s">
        <v>254</v>
      </c>
      <c r="R15" s="214" t="s">
        <v>27</v>
      </c>
      <c r="S15" s="211"/>
      <c r="T15" s="12"/>
      <c r="U15" s="213" t="e">
        <f>SUM(S15/$B$10)</f>
        <v>#DIV/0!</v>
      </c>
      <c r="V15" s="12"/>
      <c r="W15" s="31">
        <f>SUM($S15*$E15)</f>
        <v>0</v>
      </c>
    </row>
    <row r="16" spans="1:23">
      <c r="A16" s="43">
        <v>2019</v>
      </c>
      <c r="B16" s="44" t="s">
        <v>26</v>
      </c>
      <c r="C16" s="44" t="s">
        <v>168</v>
      </c>
      <c r="D16" s="35">
        <v>3.6315796975981288E-3</v>
      </c>
      <c r="E16" s="45">
        <v>8.8698366276766583E-2</v>
      </c>
      <c r="G16" s="32">
        <f t="shared" si="0"/>
        <v>0</v>
      </c>
      <c r="H16" s="18"/>
      <c r="I16" s="31">
        <f t="shared" ref="I16:I79" si="1">SUM($G16*$E16)</f>
        <v>0</v>
      </c>
      <c r="K16" s="215" t="s">
        <v>168</v>
      </c>
      <c r="L16" s="25">
        <v>3.6315796975981288E-3</v>
      </c>
      <c r="M16" s="12"/>
      <c r="N16" s="32">
        <f t="shared" ref="N16:N46" si="2">SUM($B$10*$L16)</f>
        <v>0</v>
      </c>
      <c r="O16" s="12"/>
      <c r="P16" s="31">
        <f t="shared" ref="P16:P79" si="3">SUM($N16*$E16)</f>
        <v>0</v>
      </c>
      <c r="R16" s="215" t="s">
        <v>168</v>
      </c>
      <c r="S16" s="211"/>
      <c r="T16" s="12"/>
      <c r="U16" s="213" t="e">
        <f t="shared" ref="U16:U79" si="4">SUM(S16/$B$10)</f>
        <v>#DIV/0!</v>
      </c>
      <c r="V16" s="12"/>
      <c r="W16" s="31">
        <f t="shared" ref="W16:W79" si="5">SUM($S16*$E16)</f>
        <v>0</v>
      </c>
    </row>
    <row r="17" spans="1:23">
      <c r="A17" s="43">
        <v>2019</v>
      </c>
      <c r="B17" s="44" t="s">
        <v>26</v>
      </c>
      <c r="C17" s="44" t="s">
        <v>171</v>
      </c>
      <c r="D17" s="35">
        <v>3.4325083239707996E-2</v>
      </c>
      <c r="E17" s="45">
        <v>3.3631222770225254E-2</v>
      </c>
      <c r="G17" s="32">
        <f t="shared" si="0"/>
        <v>0</v>
      </c>
      <c r="H17" s="18"/>
      <c r="I17" s="31">
        <f t="shared" si="1"/>
        <v>0</v>
      </c>
      <c r="K17" s="215" t="s">
        <v>171</v>
      </c>
      <c r="L17" s="25">
        <v>3.4325083239707996E-2</v>
      </c>
      <c r="M17" s="12"/>
      <c r="N17" s="32">
        <f t="shared" si="2"/>
        <v>0</v>
      </c>
      <c r="O17" s="12"/>
      <c r="P17" s="31">
        <f t="shared" si="3"/>
        <v>0</v>
      </c>
      <c r="R17" s="215" t="s">
        <v>171</v>
      </c>
      <c r="S17" s="211"/>
      <c r="T17" s="12"/>
      <c r="U17" s="213" t="e">
        <f t="shared" si="4"/>
        <v>#DIV/0!</v>
      </c>
      <c r="V17" s="12"/>
      <c r="W17" s="31">
        <f t="shared" si="5"/>
        <v>0</v>
      </c>
    </row>
    <row r="18" spans="1:23">
      <c r="A18" s="43">
        <v>2019</v>
      </c>
      <c r="B18" s="44" t="s">
        <v>26</v>
      </c>
      <c r="C18" s="44" t="s">
        <v>194</v>
      </c>
      <c r="D18" s="35">
        <v>4.0076395786791735E-3</v>
      </c>
      <c r="E18" s="45">
        <v>8.043972967662686E-3</v>
      </c>
      <c r="G18" s="32">
        <f t="shared" si="0"/>
        <v>0</v>
      </c>
      <c r="H18" s="18"/>
      <c r="I18" s="31">
        <f t="shared" si="1"/>
        <v>0</v>
      </c>
      <c r="K18" s="215" t="s">
        <v>194</v>
      </c>
      <c r="L18" s="25">
        <v>4.0076395786791735E-3</v>
      </c>
      <c r="M18" s="12"/>
      <c r="N18" s="32">
        <f t="shared" si="2"/>
        <v>0</v>
      </c>
      <c r="O18" s="12"/>
      <c r="P18" s="31">
        <f t="shared" si="3"/>
        <v>0</v>
      </c>
      <c r="R18" s="215" t="s">
        <v>194</v>
      </c>
      <c r="S18" s="211"/>
      <c r="T18" s="12"/>
      <c r="U18" s="213" t="e">
        <f t="shared" si="4"/>
        <v>#DIV/0!</v>
      </c>
      <c r="V18" s="12"/>
      <c r="W18" s="31">
        <f t="shared" si="5"/>
        <v>0</v>
      </c>
    </row>
    <row r="19" spans="1:23">
      <c r="A19" s="43">
        <v>2019</v>
      </c>
      <c r="B19" s="44" t="s">
        <v>26</v>
      </c>
      <c r="C19" s="44" t="s">
        <v>217</v>
      </c>
      <c r="D19" s="35">
        <v>1.0973640293601974E-2</v>
      </c>
      <c r="E19" s="45">
        <v>1.6449189152428722E-2</v>
      </c>
      <c r="G19" s="32">
        <f t="shared" si="0"/>
        <v>0</v>
      </c>
      <c r="H19" s="18"/>
      <c r="I19" s="31">
        <f t="shared" si="1"/>
        <v>0</v>
      </c>
      <c r="K19" s="215" t="s">
        <v>217</v>
      </c>
      <c r="L19" s="25">
        <v>1.0973640293601974E-2</v>
      </c>
      <c r="M19" s="12"/>
      <c r="N19" s="32">
        <f t="shared" si="2"/>
        <v>0</v>
      </c>
      <c r="O19" s="12"/>
      <c r="P19" s="31">
        <f t="shared" si="3"/>
        <v>0</v>
      </c>
      <c r="R19" s="215" t="s">
        <v>217</v>
      </c>
      <c r="S19" s="211"/>
      <c r="T19" s="12"/>
      <c r="U19" s="213" t="e">
        <f t="shared" si="4"/>
        <v>#DIV/0!</v>
      </c>
      <c r="V19" s="12"/>
      <c r="W19" s="31">
        <f t="shared" si="5"/>
        <v>0</v>
      </c>
    </row>
    <row r="20" spans="1:23">
      <c r="A20" s="43">
        <v>2019</v>
      </c>
      <c r="B20" s="44" t="s">
        <v>26</v>
      </c>
      <c r="C20" s="44" t="s">
        <v>240</v>
      </c>
      <c r="D20" s="35">
        <v>3.4723072773755687E-3</v>
      </c>
      <c r="E20" s="45">
        <v>2.6626065685788167E-2</v>
      </c>
      <c r="G20" s="32">
        <f t="shared" si="0"/>
        <v>0</v>
      </c>
      <c r="H20" s="18"/>
      <c r="I20" s="31">
        <f t="shared" si="1"/>
        <v>0</v>
      </c>
      <c r="K20" s="215" t="s">
        <v>240</v>
      </c>
      <c r="L20" s="25">
        <v>3.4723072773755687E-3</v>
      </c>
      <c r="M20" s="12"/>
      <c r="N20" s="32">
        <f t="shared" si="2"/>
        <v>0</v>
      </c>
      <c r="O20" s="12"/>
      <c r="P20" s="31">
        <f t="shared" si="3"/>
        <v>0</v>
      </c>
      <c r="R20" s="215" t="s">
        <v>240</v>
      </c>
      <c r="S20" s="211"/>
      <c r="T20" s="12"/>
      <c r="U20" s="213" t="e">
        <f t="shared" si="4"/>
        <v>#DIV/0!</v>
      </c>
      <c r="V20" s="12"/>
      <c r="W20" s="31">
        <f t="shared" si="5"/>
        <v>0</v>
      </c>
    </row>
    <row r="21" spans="1:23">
      <c r="A21" s="43">
        <v>2019</v>
      </c>
      <c r="B21" s="44" t="s">
        <v>26</v>
      </c>
      <c r="C21" s="44" t="s">
        <v>242</v>
      </c>
      <c r="D21" s="35">
        <v>5.5044680217480177E-6</v>
      </c>
      <c r="E21" s="45">
        <v>5.9032389116006369E-3</v>
      </c>
      <c r="F21" s="3"/>
      <c r="G21" s="32">
        <f t="shared" si="0"/>
        <v>0</v>
      </c>
      <c r="H21" s="19"/>
      <c r="I21" s="31">
        <f t="shared" si="1"/>
        <v>0</v>
      </c>
      <c r="K21" s="215" t="s">
        <v>242</v>
      </c>
      <c r="L21" s="25">
        <v>5.5044680217480177E-6</v>
      </c>
      <c r="M21" s="12"/>
      <c r="N21" s="32">
        <f t="shared" si="2"/>
        <v>0</v>
      </c>
      <c r="O21" s="26"/>
      <c r="P21" s="31">
        <f t="shared" si="3"/>
        <v>0</v>
      </c>
      <c r="R21" s="215" t="s">
        <v>242</v>
      </c>
      <c r="S21" s="211"/>
      <c r="T21" s="12"/>
      <c r="U21" s="213" t="e">
        <f t="shared" si="4"/>
        <v>#DIV/0!</v>
      </c>
      <c r="V21" s="26"/>
      <c r="W21" s="31">
        <f t="shared" si="5"/>
        <v>0</v>
      </c>
    </row>
    <row r="22" spans="1:23">
      <c r="A22" s="43">
        <v>2019</v>
      </c>
      <c r="B22" s="44" t="s">
        <v>85</v>
      </c>
      <c r="C22" s="44" t="s">
        <v>86</v>
      </c>
      <c r="D22" s="35">
        <v>2.6538961799300022E-2</v>
      </c>
      <c r="E22" s="45">
        <v>4.1852878244044996E-2</v>
      </c>
      <c r="F22" s="3"/>
      <c r="G22" s="32">
        <f t="shared" si="0"/>
        <v>0</v>
      </c>
      <c r="H22" s="19"/>
      <c r="I22" s="31">
        <f t="shared" si="1"/>
        <v>0</v>
      </c>
      <c r="K22" s="215" t="s">
        <v>86</v>
      </c>
      <c r="L22" s="25">
        <v>2.6538961799300022E-2</v>
      </c>
      <c r="M22" s="12"/>
      <c r="N22" s="32">
        <f t="shared" si="2"/>
        <v>0</v>
      </c>
      <c r="O22" s="26"/>
      <c r="P22" s="31">
        <f t="shared" si="3"/>
        <v>0</v>
      </c>
      <c r="R22" s="215" t="s">
        <v>86</v>
      </c>
      <c r="S22" s="211"/>
      <c r="T22" s="12"/>
      <c r="U22" s="213" t="e">
        <f t="shared" si="4"/>
        <v>#DIV/0!</v>
      </c>
      <c r="V22" s="26"/>
      <c r="W22" s="31">
        <f t="shared" si="5"/>
        <v>0</v>
      </c>
    </row>
    <row r="23" spans="1:23">
      <c r="A23" s="43">
        <v>2019</v>
      </c>
      <c r="B23" s="44" t="s">
        <v>85</v>
      </c>
      <c r="C23" s="44" t="s">
        <v>222</v>
      </c>
      <c r="D23" s="35">
        <v>4.2105275770101952E-3</v>
      </c>
      <c r="E23" s="45">
        <v>9.6674526537633504E-2</v>
      </c>
      <c r="F23" s="3"/>
      <c r="G23" s="32">
        <f t="shared" si="0"/>
        <v>0</v>
      </c>
      <c r="H23" s="19"/>
      <c r="I23" s="31">
        <f t="shared" si="1"/>
        <v>0</v>
      </c>
      <c r="K23" s="215" t="s">
        <v>222</v>
      </c>
      <c r="L23" s="25">
        <v>4.2105275770101952E-3</v>
      </c>
      <c r="M23" s="12"/>
      <c r="N23" s="32">
        <f t="shared" si="2"/>
        <v>0</v>
      </c>
      <c r="O23" s="26"/>
      <c r="P23" s="31">
        <f t="shared" si="3"/>
        <v>0</v>
      </c>
      <c r="R23" s="215" t="s">
        <v>222</v>
      </c>
      <c r="S23" s="211"/>
      <c r="T23" s="12"/>
      <c r="U23" s="213" t="e">
        <f t="shared" si="4"/>
        <v>#DIV/0!</v>
      </c>
      <c r="V23" s="26"/>
      <c r="W23" s="31">
        <f t="shared" si="5"/>
        <v>0</v>
      </c>
    </row>
    <row r="24" spans="1:23">
      <c r="A24" s="43">
        <v>2019</v>
      </c>
      <c r="B24" s="44" t="s">
        <v>85</v>
      </c>
      <c r="C24" s="44" t="s">
        <v>119</v>
      </c>
      <c r="D24" s="35">
        <v>8.9295888720801291E-3</v>
      </c>
      <c r="E24" s="45">
        <v>7.5580291702064373E-2</v>
      </c>
      <c r="F24" s="3"/>
      <c r="G24" s="32">
        <f t="shared" si="0"/>
        <v>0</v>
      </c>
      <c r="H24" s="19"/>
      <c r="I24" s="31">
        <f t="shared" si="1"/>
        <v>0</v>
      </c>
      <c r="K24" s="215" t="s">
        <v>119</v>
      </c>
      <c r="L24" s="25">
        <v>8.9295888720801291E-3</v>
      </c>
      <c r="M24" s="12"/>
      <c r="N24" s="32">
        <f t="shared" si="2"/>
        <v>0</v>
      </c>
      <c r="O24" s="26"/>
      <c r="P24" s="31">
        <f t="shared" si="3"/>
        <v>0</v>
      </c>
      <c r="R24" s="215" t="s">
        <v>119</v>
      </c>
      <c r="S24" s="211"/>
      <c r="T24" s="12"/>
      <c r="U24" s="213" t="e">
        <f t="shared" si="4"/>
        <v>#DIV/0!</v>
      </c>
      <c r="V24" s="26"/>
      <c r="W24" s="31">
        <f t="shared" si="5"/>
        <v>0</v>
      </c>
    </row>
    <row r="25" spans="1:23">
      <c r="A25" s="43">
        <v>2019</v>
      </c>
      <c r="B25" s="44" t="s">
        <v>33</v>
      </c>
      <c r="C25" s="44" t="s">
        <v>34</v>
      </c>
      <c r="D25" s="35">
        <v>3.9066923746875456E-3</v>
      </c>
      <c r="E25" s="45">
        <v>5.9382753167703806E-2</v>
      </c>
      <c r="F25" s="3"/>
      <c r="G25" s="32">
        <f t="shared" si="0"/>
        <v>0</v>
      </c>
      <c r="H25" s="19"/>
      <c r="I25" s="31">
        <f t="shared" si="1"/>
        <v>0</v>
      </c>
      <c r="K25" s="215" t="s">
        <v>34</v>
      </c>
      <c r="L25" s="25">
        <v>3.9066923746875456E-3</v>
      </c>
      <c r="M25" s="12"/>
      <c r="N25" s="32">
        <f t="shared" si="2"/>
        <v>0</v>
      </c>
      <c r="O25" s="26"/>
      <c r="P25" s="31">
        <f t="shared" si="3"/>
        <v>0</v>
      </c>
      <c r="R25" s="215" t="s">
        <v>34</v>
      </c>
      <c r="S25" s="211"/>
      <c r="T25" s="12"/>
      <c r="U25" s="213" t="e">
        <f t="shared" si="4"/>
        <v>#DIV/0!</v>
      </c>
      <c r="V25" s="26"/>
      <c r="W25" s="31">
        <f t="shared" si="5"/>
        <v>0</v>
      </c>
    </row>
    <row r="26" spans="1:23">
      <c r="A26" s="43">
        <v>2019</v>
      </c>
      <c r="B26" s="44" t="s">
        <v>33</v>
      </c>
      <c r="C26" s="44" t="s">
        <v>151</v>
      </c>
      <c r="D26" s="35">
        <v>5.1432966925666741E-2</v>
      </c>
      <c r="E26" s="45">
        <v>5.0785465036342903E-2</v>
      </c>
      <c r="F26" s="3"/>
      <c r="G26" s="32">
        <f t="shared" si="0"/>
        <v>0</v>
      </c>
      <c r="H26" s="19"/>
      <c r="I26" s="31">
        <f t="shared" si="1"/>
        <v>0</v>
      </c>
      <c r="K26" s="215" t="s">
        <v>151</v>
      </c>
      <c r="L26" s="25">
        <v>5.1432966925666741E-2</v>
      </c>
      <c r="M26" s="12"/>
      <c r="N26" s="32">
        <f t="shared" si="2"/>
        <v>0</v>
      </c>
      <c r="O26" s="26"/>
      <c r="P26" s="31">
        <f t="shared" si="3"/>
        <v>0</v>
      </c>
      <c r="R26" s="215" t="s">
        <v>151</v>
      </c>
      <c r="S26" s="211"/>
      <c r="T26" s="12"/>
      <c r="U26" s="213" t="e">
        <f t="shared" si="4"/>
        <v>#DIV/0!</v>
      </c>
      <c r="V26" s="26"/>
      <c r="W26" s="31">
        <f t="shared" si="5"/>
        <v>0</v>
      </c>
    </row>
    <row r="27" spans="1:23">
      <c r="A27" s="43">
        <v>2019</v>
      </c>
      <c r="B27" s="44" t="s">
        <v>33</v>
      </c>
      <c r="C27" s="44" t="s">
        <v>154</v>
      </c>
      <c r="D27" s="35">
        <v>4.1546808229536575E-3</v>
      </c>
      <c r="E27" s="45">
        <v>0.11779153545952528</v>
      </c>
      <c r="G27" s="32">
        <f t="shared" si="0"/>
        <v>0</v>
      </c>
      <c r="H27" s="19"/>
      <c r="I27" s="31">
        <f t="shared" si="1"/>
        <v>0</v>
      </c>
      <c r="K27" s="215" t="s">
        <v>154</v>
      </c>
      <c r="L27" s="25">
        <v>4.1546808229536575E-3</v>
      </c>
      <c r="M27" s="12"/>
      <c r="N27" s="32">
        <f t="shared" si="2"/>
        <v>0</v>
      </c>
      <c r="O27" s="26"/>
      <c r="P27" s="31">
        <f t="shared" si="3"/>
        <v>0</v>
      </c>
      <c r="R27" s="215" t="s">
        <v>154</v>
      </c>
      <c r="S27" s="211"/>
      <c r="T27" s="12"/>
      <c r="U27" s="213" t="e">
        <f t="shared" si="4"/>
        <v>#DIV/0!</v>
      </c>
      <c r="V27" s="26"/>
      <c r="W27" s="31">
        <f t="shared" si="5"/>
        <v>0</v>
      </c>
    </row>
    <row r="28" spans="1:23">
      <c r="A28" s="43">
        <v>2019</v>
      </c>
      <c r="B28" s="44" t="s">
        <v>33</v>
      </c>
      <c r="C28" s="44" t="s">
        <v>191</v>
      </c>
      <c r="D28" s="35">
        <v>1.1788586697620368E-2</v>
      </c>
      <c r="E28" s="45">
        <v>2.1222471012572824E-2</v>
      </c>
      <c r="G28" s="32">
        <f t="shared" si="0"/>
        <v>0</v>
      </c>
      <c r="H28" s="18"/>
      <c r="I28" s="31">
        <f t="shared" si="1"/>
        <v>0</v>
      </c>
      <c r="K28" s="215" t="s">
        <v>191</v>
      </c>
      <c r="L28" s="25">
        <v>1.1788586697620368E-2</v>
      </c>
      <c r="M28" s="12"/>
      <c r="N28" s="32">
        <f t="shared" si="2"/>
        <v>0</v>
      </c>
      <c r="O28" s="12"/>
      <c r="P28" s="31">
        <f t="shared" si="3"/>
        <v>0</v>
      </c>
      <c r="R28" s="215" t="s">
        <v>191</v>
      </c>
      <c r="S28" s="211"/>
      <c r="T28" s="12"/>
      <c r="U28" s="213" t="e">
        <f t="shared" si="4"/>
        <v>#DIV/0!</v>
      </c>
      <c r="V28" s="12"/>
      <c r="W28" s="31">
        <f t="shared" si="5"/>
        <v>0</v>
      </c>
    </row>
    <row r="29" spans="1:23">
      <c r="A29" s="43">
        <v>2019</v>
      </c>
      <c r="B29" s="44" t="s">
        <v>33</v>
      </c>
      <c r="C29" s="44" t="s">
        <v>93</v>
      </c>
      <c r="D29" s="35">
        <v>1.6031300075483677E-3</v>
      </c>
      <c r="E29" s="45">
        <v>0.19030961610329444</v>
      </c>
      <c r="G29" s="32">
        <f t="shared" si="0"/>
        <v>0</v>
      </c>
      <c r="H29" s="18"/>
      <c r="I29" s="31">
        <f t="shared" si="1"/>
        <v>0</v>
      </c>
      <c r="K29" s="215" t="s">
        <v>93</v>
      </c>
      <c r="L29" s="25">
        <v>1.6031300075483677E-3</v>
      </c>
      <c r="M29" s="12"/>
      <c r="N29" s="32">
        <f t="shared" si="2"/>
        <v>0</v>
      </c>
      <c r="O29" s="12"/>
      <c r="P29" s="31">
        <f t="shared" si="3"/>
        <v>0</v>
      </c>
      <c r="R29" s="215" t="s">
        <v>93</v>
      </c>
      <c r="S29" s="211"/>
      <c r="T29" s="12"/>
      <c r="U29" s="213" t="e">
        <f t="shared" si="4"/>
        <v>#DIV/0!</v>
      </c>
      <c r="V29" s="12"/>
      <c r="W29" s="31">
        <f t="shared" si="5"/>
        <v>0</v>
      </c>
    </row>
    <row r="30" spans="1:23">
      <c r="A30" s="43">
        <v>2019</v>
      </c>
      <c r="B30" s="44" t="s">
        <v>33</v>
      </c>
      <c r="C30" s="44" t="s">
        <v>100</v>
      </c>
      <c r="D30" s="35">
        <v>1.3884147958228919E-3</v>
      </c>
      <c r="E30" s="45">
        <v>3.6050407923363344E-2</v>
      </c>
      <c r="G30" s="32">
        <f t="shared" si="0"/>
        <v>0</v>
      </c>
      <c r="H30" s="18"/>
      <c r="I30" s="31">
        <f t="shared" si="1"/>
        <v>0</v>
      </c>
      <c r="K30" s="215" t="s">
        <v>100</v>
      </c>
      <c r="L30" s="25">
        <v>1.3884147958228919E-3</v>
      </c>
      <c r="M30" s="12"/>
      <c r="N30" s="32">
        <f t="shared" si="2"/>
        <v>0</v>
      </c>
      <c r="O30" s="12"/>
      <c r="P30" s="31">
        <f t="shared" si="3"/>
        <v>0</v>
      </c>
      <c r="R30" s="215" t="s">
        <v>100</v>
      </c>
      <c r="S30" s="211"/>
      <c r="T30" s="12"/>
      <c r="U30" s="213" t="e">
        <f t="shared" si="4"/>
        <v>#DIV/0!</v>
      </c>
      <c r="V30" s="12"/>
      <c r="W30" s="31">
        <f t="shared" si="5"/>
        <v>0</v>
      </c>
    </row>
    <row r="31" spans="1:23">
      <c r="A31" s="43">
        <v>2019</v>
      </c>
      <c r="B31" s="44" t="s">
        <v>33</v>
      </c>
      <c r="C31" s="44" t="s">
        <v>103</v>
      </c>
      <c r="D31" s="35">
        <v>3.4194955311174402E-3</v>
      </c>
      <c r="E31" s="45">
        <v>6.454084952235159E-2</v>
      </c>
      <c r="G31" s="32">
        <f t="shared" si="0"/>
        <v>0</v>
      </c>
      <c r="H31" s="18"/>
      <c r="I31" s="31">
        <f t="shared" si="1"/>
        <v>0</v>
      </c>
      <c r="K31" s="215" t="s">
        <v>103</v>
      </c>
      <c r="L31" s="25">
        <v>3.4194955311174402E-3</v>
      </c>
      <c r="M31" s="12"/>
      <c r="N31" s="32">
        <f t="shared" si="2"/>
        <v>0</v>
      </c>
      <c r="O31" s="12"/>
      <c r="P31" s="31">
        <f t="shared" si="3"/>
        <v>0</v>
      </c>
      <c r="R31" s="215" t="s">
        <v>103</v>
      </c>
      <c r="S31" s="211"/>
      <c r="T31" s="12"/>
      <c r="U31" s="213" t="e">
        <f t="shared" si="4"/>
        <v>#DIV/0!</v>
      </c>
      <c r="V31" s="12"/>
      <c r="W31" s="31">
        <f t="shared" si="5"/>
        <v>0</v>
      </c>
    </row>
    <row r="32" spans="1:23">
      <c r="A32" s="43">
        <v>2019</v>
      </c>
      <c r="B32" s="44" t="s">
        <v>33</v>
      </c>
      <c r="C32" s="44" t="s">
        <v>113</v>
      </c>
      <c r="D32" s="35">
        <v>3.6209405166942434E-3</v>
      </c>
      <c r="E32" s="45">
        <v>1.7554946395434194E-2</v>
      </c>
      <c r="G32" s="32">
        <f t="shared" si="0"/>
        <v>0</v>
      </c>
      <c r="H32" s="18"/>
      <c r="I32" s="31">
        <f t="shared" si="1"/>
        <v>0</v>
      </c>
      <c r="K32" s="215" t="s">
        <v>113</v>
      </c>
      <c r="L32" s="25">
        <v>3.6209405166942434E-3</v>
      </c>
      <c r="M32" s="12"/>
      <c r="N32" s="32">
        <f t="shared" si="2"/>
        <v>0</v>
      </c>
      <c r="O32" s="12"/>
      <c r="P32" s="31">
        <f t="shared" si="3"/>
        <v>0</v>
      </c>
      <c r="R32" s="215" t="s">
        <v>113</v>
      </c>
      <c r="S32" s="211"/>
      <c r="T32" s="12"/>
      <c r="U32" s="213" t="e">
        <f t="shared" si="4"/>
        <v>#DIV/0!</v>
      </c>
      <c r="V32" s="12"/>
      <c r="W32" s="31">
        <f t="shared" si="5"/>
        <v>0</v>
      </c>
    </row>
    <row r="33" spans="1:23">
      <c r="A33" s="43">
        <v>2019</v>
      </c>
      <c r="B33" s="44" t="s">
        <v>10</v>
      </c>
      <c r="C33" s="44" t="s">
        <v>11</v>
      </c>
      <c r="D33" s="35">
        <v>6.1270179763419632E-3</v>
      </c>
      <c r="E33" s="45">
        <v>1.7672216303205295E-2</v>
      </c>
      <c r="G33" s="32">
        <f t="shared" si="0"/>
        <v>0</v>
      </c>
      <c r="H33" s="18"/>
      <c r="I33" s="31">
        <f t="shared" si="1"/>
        <v>0</v>
      </c>
      <c r="K33" s="215" t="s">
        <v>11</v>
      </c>
      <c r="L33" s="25">
        <v>6.1270179763419632E-3</v>
      </c>
      <c r="M33" s="12"/>
      <c r="N33" s="32">
        <f t="shared" si="2"/>
        <v>0</v>
      </c>
      <c r="O33" s="12"/>
      <c r="P33" s="31">
        <f t="shared" si="3"/>
        <v>0</v>
      </c>
      <c r="R33" s="215" t="s">
        <v>11</v>
      </c>
      <c r="S33" s="211"/>
      <c r="T33" s="12"/>
      <c r="U33" s="213" t="e">
        <f t="shared" si="4"/>
        <v>#DIV/0!</v>
      </c>
      <c r="V33" s="12"/>
      <c r="W33" s="31">
        <f t="shared" si="5"/>
        <v>0</v>
      </c>
    </row>
    <row r="34" spans="1:23">
      <c r="A34" s="43">
        <v>2019</v>
      </c>
      <c r="B34" s="44" t="s">
        <v>10</v>
      </c>
      <c r="C34" s="44" t="s">
        <v>24</v>
      </c>
      <c r="D34" s="35">
        <v>8.3380787699699147E-3</v>
      </c>
      <c r="E34" s="45">
        <v>3.3210505678232624E-2</v>
      </c>
      <c r="G34" s="32">
        <f t="shared" si="0"/>
        <v>0</v>
      </c>
      <c r="H34" s="18"/>
      <c r="I34" s="31">
        <f t="shared" si="1"/>
        <v>0</v>
      </c>
      <c r="K34" s="215" t="s">
        <v>24</v>
      </c>
      <c r="L34" s="25">
        <v>8.3380787699699147E-3</v>
      </c>
      <c r="M34" s="12"/>
      <c r="N34" s="32">
        <f t="shared" si="2"/>
        <v>0</v>
      </c>
      <c r="O34" s="12"/>
      <c r="P34" s="31">
        <f t="shared" si="3"/>
        <v>0</v>
      </c>
      <c r="R34" s="215" t="s">
        <v>24</v>
      </c>
      <c r="S34" s="211"/>
      <c r="T34" s="12"/>
      <c r="U34" s="213" t="e">
        <f t="shared" si="4"/>
        <v>#DIV/0!</v>
      </c>
      <c r="V34" s="12"/>
      <c r="W34" s="31">
        <f t="shared" si="5"/>
        <v>0</v>
      </c>
    </row>
    <row r="35" spans="1:23">
      <c r="A35" s="43">
        <v>2019</v>
      </c>
      <c r="B35" s="44" t="s">
        <v>10</v>
      </c>
      <c r="C35" s="44" t="s">
        <v>30</v>
      </c>
      <c r="D35" s="35">
        <v>1.7873538331630544E-2</v>
      </c>
      <c r="E35" s="45">
        <v>4.0726720603746741E-2</v>
      </c>
      <c r="G35" s="32">
        <f t="shared" si="0"/>
        <v>0</v>
      </c>
      <c r="H35" s="18"/>
      <c r="I35" s="31">
        <f t="shared" si="1"/>
        <v>0</v>
      </c>
      <c r="K35" s="215" t="s">
        <v>30</v>
      </c>
      <c r="L35" s="25">
        <v>1.7873538331630544E-2</v>
      </c>
      <c r="M35" s="12"/>
      <c r="N35" s="32">
        <f t="shared" si="2"/>
        <v>0</v>
      </c>
      <c r="O35" s="12"/>
      <c r="P35" s="31">
        <f t="shared" si="3"/>
        <v>0</v>
      </c>
      <c r="R35" s="215" t="s">
        <v>30</v>
      </c>
      <c r="S35" s="211"/>
      <c r="T35" s="12"/>
      <c r="U35" s="213" t="e">
        <f t="shared" si="4"/>
        <v>#DIV/0!</v>
      </c>
      <c r="V35" s="12"/>
      <c r="W35" s="31">
        <f t="shared" si="5"/>
        <v>0</v>
      </c>
    </row>
    <row r="36" spans="1:23">
      <c r="A36" s="43">
        <v>2019</v>
      </c>
      <c r="B36" s="44" t="s">
        <v>10</v>
      </c>
      <c r="C36" s="44" t="s">
        <v>41</v>
      </c>
      <c r="D36" s="35">
        <v>3.7253235403550329E-3</v>
      </c>
      <c r="E36" s="45">
        <v>1.4000925711504042E-2</v>
      </c>
      <c r="G36" s="32">
        <f t="shared" si="0"/>
        <v>0</v>
      </c>
      <c r="H36" s="18"/>
      <c r="I36" s="31">
        <f t="shared" si="1"/>
        <v>0</v>
      </c>
      <c r="K36" s="215" t="s">
        <v>41</v>
      </c>
      <c r="L36" s="25">
        <v>3.7253235403550329E-3</v>
      </c>
      <c r="M36" s="12"/>
      <c r="N36" s="32">
        <f t="shared" si="2"/>
        <v>0</v>
      </c>
      <c r="O36" s="12"/>
      <c r="P36" s="31">
        <f t="shared" si="3"/>
        <v>0</v>
      </c>
      <c r="R36" s="215" t="s">
        <v>41</v>
      </c>
      <c r="S36" s="211"/>
      <c r="T36" s="12"/>
      <c r="U36" s="213" t="e">
        <f t="shared" si="4"/>
        <v>#DIV/0!</v>
      </c>
      <c r="V36" s="12"/>
      <c r="W36" s="31">
        <f t="shared" si="5"/>
        <v>0</v>
      </c>
    </row>
    <row r="37" spans="1:23">
      <c r="A37" s="43">
        <v>2019</v>
      </c>
      <c r="B37" s="44" t="s">
        <v>10</v>
      </c>
      <c r="C37" s="44" t="s">
        <v>176</v>
      </c>
      <c r="D37" s="35">
        <v>4.3121569038430639E-3</v>
      </c>
      <c r="E37" s="45">
        <v>4.4658293008762458E-2</v>
      </c>
      <c r="G37" s="32">
        <f t="shared" si="0"/>
        <v>0</v>
      </c>
      <c r="H37" s="18"/>
      <c r="I37" s="31">
        <f t="shared" si="1"/>
        <v>0</v>
      </c>
      <c r="K37" s="215" t="s">
        <v>176</v>
      </c>
      <c r="L37" s="25">
        <v>4.3121569038430639E-3</v>
      </c>
      <c r="M37" s="12"/>
      <c r="N37" s="32">
        <f t="shared" si="2"/>
        <v>0</v>
      </c>
      <c r="O37" s="12"/>
      <c r="P37" s="31">
        <f t="shared" si="3"/>
        <v>0</v>
      </c>
      <c r="R37" s="215" t="s">
        <v>176</v>
      </c>
      <c r="S37" s="211"/>
      <c r="T37" s="12"/>
      <c r="U37" s="213" t="e">
        <f t="shared" si="4"/>
        <v>#DIV/0!</v>
      </c>
      <c r="V37" s="12"/>
      <c r="W37" s="31">
        <f t="shared" si="5"/>
        <v>0</v>
      </c>
    </row>
    <row r="38" spans="1:23">
      <c r="A38" s="43">
        <v>2019</v>
      </c>
      <c r="B38" s="44" t="s">
        <v>10</v>
      </c>
      <c r="C38" s="44" t="s">
        <v>126</v>
      </c>
      <c r="D38" s="35">
        <v>1.7133311272056841E-2</v>
      </c>
      <c r="E38" s="45">
        <v>2.5951028030802303E-2</v>
      </c>
      <c r="G38" s="32">
        <f t="shared" si="0"/>
        <v>0</v>
      </c>
      <c r="H38" s="18"/>
      <c r="I38" s="31">
        <f t="shared" si="1"/>
        <v>0</v>
      </c>
      <c r="K38" s="215" t="s">
        <v>126</v>
      </c>
      <c r="L38" s="25">
        <v>1.7133311272056841E-2</v>
      </c>
      <c r="M38" s="12"/>
      <c r="N38" s="32">
        <f t="shared" si="2"/>
        <v>0</v>
      </c>
      <c r="O38" s="12"/>
      <c r="P38" s="31">
        <f t="shared" si="3"/>
        <v>0</v>
      </c>
      <c r="R38" s="215" t="s">
        <v>126</v>
      </c>
      <c r="S38" s="211"/>
      <c r="T38" s="12"/>
      <c r="U38" s="213" t="e">
        <f t="shared" si="4"/>
        <v>#DIV/0!</v>
      </c>
      <c r="V38" s="12"/>
      <c r="W38" s="31">
        <f t="shared" si="5"/>
        <v>0</v>
      </c>
    </row>
    <row r="39" spans="1:23">
      <c r="A39" s="43">
        <v>2019</v>
      </c>
      <c r="B39" s="44" t="s">
        <v>51</v>
      </c>
      <c r="C39" s="44" t="s">
        <v>131</v>
      </c>
      <c r="D39" s="35">
        <v>9.7247874710189863E-3</v>
      </c>
      <c r="E39" s="45">
        <v>4.9886626578998526E-2</v>
      </c>
      <c r="G39" s="32">
        <f t="shared" si="0"/>
        <v>0</v>
      </c>
      <c r="H39" s="18"/>
      <c r="I39" s="31">
        <f t="shared" si="1"/>
        <v>0</v>
      </c>
      <c r="K39" s="215" t="s">
        <v>131</v>
      </c>
      <c r="L39" s="25">
        <v>9.7247874710189863E-3</v>
      </c>
      <c r="M39" s="12"/>
      <c r="N39" s="32">
        <f t="shared" si="2"/>
        <v>0</v>
      </c>
      <c r="O39" s="12"/>
      <c r="P39" s="31">
        <f t="shared" si="3"/>
        <v>0</v>
      </c>
      <c r="R39" s="215" t="s">
        <v>131</v>
      </c>
      <c r="S39" s="211"/>
      <c r="T39" s="12"/>
      <c r="U39" s="213" t="e">
        <f t="shared" si="4"/>
        <v>#DIV/0!</v>
      </c>
      <c r="V39" s="12"/>
      <c r="W39" s="31">
        <f t="shared" si="5"/>
        <v>0</v>
      </c>
    </row>
    <row r="40" spans="1:23">
      <c r="A40" s="43">
        <v>2019</v>
      </c>
      <c r="B40" s="44" t="s">
        <v>51</v>
      </c>
      <c r="C40" s="44" t="s">
        <v>52</v>
      </c>
      <c r="D40" s="35">
        <v>6.5566036834486243E-3</v>
      </c>
      <c r="E40" s="45">
        <v>3.978208767190361E-2</v>
      </c>
      <c r="G40" s="32">
        <f t="shared" si="0"/>
        <v>0</v>
      </c>
      <c r="H40" s="18"/>
      <c r="I40" s="31">
        <f t="shared" si="1"/>
        <v>0</v>
      </c>
      <c r="K40" s="215" t="s">
        <v>52</v>
      </c>
      <c r="L40" s="25">
        <v>6.5566036834486243E-3</v>
      </c>
      <c r="M40" s="12"/>
      <c r="N40" s="32">
        <f t="shared" si="2"/>
        <v>0</v>
      </c>
      <c r="O40" s="12"/>
      <c r="P40" s="31">
        <f t="shared" si="3"/>
        <v>0</v>
      </c>
      <c r="R40" s="215" t="s">
        <v>52</v>
      </c>
      <c r="S40" s="211"/>
      <c r="T40" s="12"/>
      <c r="U40" s="213" t="e">
        <f t="shared" si="4"/>
        <v>#DIV/0!</v>
      </c>
      <c r="V40" s="12"/>
      <c r="W40" s="31">
        <f t="shared" si="5"/>
        <v>0</v>
      </c>
    </row>
    <row r="41" spans="1:23">
      <c r="A41" s="43">
        <v>2019</v>
      </c>
      <c r="B41" s="44" t="s">
        <v>51</v>
      </c>
      <c r="C41" s="44" t="s">
        <v>55</v>
      </c>
      <c r="D41" s="35">
        <v>1.3502521495663843E-2</v>
      </c>
      <c r="E41" s="45">
        <v>5.0525799011003389E-2</v>
      </c>
      <c r="G41" s="32">
        <f t="shared" si="0"/>
        <v>0</v>
      </c>
      <c r="H41" s="18"/>
      <c r="I41" s="31">
        <f t="shared" si="1"/>
        <v>0</v>
      </c>
      <c r="K41" s="215" t="s">
        <v>55</v>
      </c>
      <c r="L41" s="25">
        <v>1.3502521495663843E-2</v>
      </c>
      <c r="M41" s="12"/>
      <c r="N41" s="32">
        <f t="shared" si="2"/>
        <v>0</v>
      </c>
      <c r="O41" s="12"/>
      <c r="P41" s="31">
        <f t="shared" si="3"/>
        <v>0</v>
      </c>
      <c r="R41" s="215" t="s">
        <v>55</v>
      </c>
      <c r="S41" s="211"/>
      <c r="T41" s="12"/>
      <c r="U41" s="213" t="e">
        <f t="shared" si="4"/>
        <v>#DIV/0!</v>
      </c>
      <c r="V41" s="12"/>
      <c r="W41" s="31">
        <f t="shared" si="5"/>
        <v>0</v>
      </c>
    </row>
    <row r="42" spans="1:23">
      <c r="A42" s="43">
        <v>2019</v>
      </c>
      <c r="B42" s="44" t="s">
        <v>51</v>
      </c>
      <c r="C42" s="44" t="s">
        <v>58</v>
      </c>
      <c r="D42" s="35">
        <v>1.9679263098954295E-2</v>
      </c>
      <c r="E42" s="45">
        <v>3.131618456958641E-2</v>
      </c>
      <c r="G42" s="32">
        <f t="shared" si="0"/>
        <v>0</v>
      </c>
      <c r="H42" s="18"/>
      <c r="I42" s="31">
        <f t="shared" si="1"/>
        <v>0</v>
      </c>
      <c r="K42" s="215" t="s">
        <v>58</v>
      </c>
      <c r="L42" s="25">
        <v>1.9679263098954295E-2</v>
      </c>
      <c r="M42" s="12"/>
      <c r="N42" s="32">
        <f t="shared" si="2"/>
        <v>0</v>
      </c>
      <c r="O42" s="12"/>
      <c r="P42" s="31">
        <f t="shared" si="3"/>
        <v>0</v>
      </c>
      <c r="R42" s="215" t="s">
        <v>58</v>
      </c>
      <c r="S42" s="211"/>
      <c r="T42" s="12"/>
      <c r="U42" s="213" t="e">
        <f t="shared" si="4"/>
        <v>#DIV/0!</v>
      </c>
      <c r="V42" s="12"/>
      <c r="W42" s="31">
        <f t="shared" si="5"/>
        <v>0</v>
      </c>
    </row>
    <row r="43" spans="1:23">
      <c r="A43" s="43">
        <v>2019</v>
      </c>
      <c r="B43" s="44" t="s">
        <v>51</v>
      </c>
      <c r="C43" s="44" t="s">
        <v>61</v>
      </c>
      <c r="D43" s="35">
        <v>3.3499860658462039E-5</v>
      </c>
      <c r="E43" s="45">
        <v>2.4182019388732511E-2</v>
      </c>
      <c r="G43" s="32">
        <f t="shared" si="0"/>
        <v>0</v>
      </c>
      <c r="H43" s="18"/>
      <c r="I43" s="31">
        <f t="shared" si="1"/>
        <v>0</v>
      </c>
      <c r="K43" s="215" t="s">
        <v>61</v>
      </c>
      <c r="L43" s="25">
        <v>3.3499860658462039E-5</v>
      </c>
      <c r="M43" s="12"/>
      <c r="N43" s="32">
        <f t="shared" si="2"/>
        <v>0</v>
      </c>
      <c r="O43" s="12"/>
      <c r="P43" s="31">
        <f t="shared" si="3"/>
        <v>0</v>
      </c>
      <c r="R43" s="215" t="s">
        <v>61</v>
      </c>
      <c r="S43" s="211"/>
      <c r="T43" s="12"/>
      <c r="U43" s="213" t="e">
        <f t="shared" si="4"/>
        <v>#DIV/0!</v>
      </c>
      <c r="V43" s="12"/>
      <c r="W43" s="31">
        <f t="shared" si="5"/>
        <v>0</v>
      </c>
    </row>
    <row r="44" spans="1:23">
      <c r="A44" s="43">
        <v>2019</v>
      </c>
      <c r="B44" s="44" t="s">
        <v>51</v>
      </c>
      <c r="C44" s="44" t="s">
        <v>63</v>
      </c>
      <c r="D44" s="35">
        <v>3.3582721367441449E-3</v>
      </c>
      <c r="E44" s="45">
        <v>0.17819368555529755</v>
      </c>
      <c r="G44" s="32">
        <f t="shared" si="0"/>
        <v>0</v>
      </c>
      <c r="H44" s="18"/>
      <c r="I44" s="31">
        <f t="shared" si="1"/>
        <v>0</v>
      </c>
      <c r="K44" s="215" t="s">
        <v>63</v>
      </c>
      <c r="L44" s="25">
        <v>3.3582721367441449E-3</v>
      </c>
      <c r="M44" s="12"/>
      <c r="N44" s="32">
        <f t="shared" si="2"/>
        <v>0</v>
      </c>
      <c r="O44" s="12"/>
      <c r="P44" s="31">
        <f t="shared" si="3"/>
        <v>0</v>
      </c>
      <c r="R44" s="215" t="s">
        <v>63</v>
      </c>
      <c r="S44" s="211"/>
      <c r="T44" s="12"/>
      <c r="U44" s="213" t="e">
        <f t="shared" si="4"/>
        <v>#DIV/0!</v>
      </c>
      <c r="V44" s="12"/>
      <c r="W44" s="31">
        <f t="shared" si="5"/>
        <v>0</v>
      </c>
    </row>
    <row r="45" spans="1:23">
      <c r="A45" s="43">
        <v>2019</v>
      </c>
      <c r="B45" s="44" t="s">
        <v>51</v>
      </c>
      <c r="C45" s="44" t="s">
        <v>182</v>
      </c>
      <c r="D45" s="35">
        <v>1.3227996871027136E-2</v>
      </c>
      <c r="E45" s="45">
        <v>2.9329024022576356E-2</v>
      </c>
      <c r="G45" s="32">
        <f t="shared" si="0"/>
        <v>0</v>
      </c>
      <c r="H45" s="18"/>
      <c r="I45" s="31">
        <f t="shared" si="1"/>
        <v>0</v>
      </c>
      <c r="K45" s="215" t="s">
        <v>182</v>
      </c>
      <c r="L45" s="25">
        <v>1.3227996871027136E-2</v>
      </c>
      <c r="M45" s="12"/>
      <c r="N45" s="32">
        <f t="shared" si="2"/>
        <v>0</v>
      </c>
      <c r="O45" s="12"/>
      <c r="P45" s="31">
        <f t="shared" si="3"/>
        <v>0</v>
      </c>
      <c r="R45" s="215" t="s">
        <v>182</v>
      </c>
      <c r="S45" s="211"/>
      <c r="T45" s="12"/>
      <c r="U45" s="213" t="e">
        <f t="shared" si="4"/>
        <v>#DIV/0!</v>
      </c>
      <c r="V45" s="12"/>
      <c r="W45" s="31">
        <f t="shared" si="5"/>
        <v>0</v>
      </c>
    </row>
    <row r="46" spans="1:23">
      <c r="A46" s="43">
        <v>2019</v>
      </c>
      <c r="B46" s="44" t="s">
        <v>51</v>
      </c>
      <c r="C46" s="44" t="s">
        <v>82</v>
      </c>
      <c r="D46" s="35">
        <v>5.852963028501584E-3</v>
      </c>
      <c r="E46" s="45">
        <v>1.6283477017025896E-2</v>
      </c>
      <c r="G46" s="32">
        <f t="shared" si="0"/>
        <v>0</v>
      </c>
      <c r="H46" s="18"/>
      <c r="I46" s="31">
        <f t="shared" si="1"/>
        <v>0</v>
      </c>
      <c r="K46" s="215" t="s">
        <v>82</v>
      </c>
      <c r="L46" s="25">
        <v>5.852963028501584E-3</v>
      </c>
      <c r="M46" s="12"/>
      <c r="N46" s="32">
        <f t="shared" si="2"/>
        <v>0</v>
      </c>
      <c r="O46" s="12"/>
      <c r="P46" s="31">
        <f t="shared" si="3"/>
        <v>0</v>
      </c>
      <c r="R46" s="215" t="s">
        <v>82</v>
      </c>
      <c r="S46" s="211"/>
      <c r="T46" s="12"/>
      <c r="U46" s="213" t="e">
        <f t="shared" si="4"/>
        <v>#DIV/0!</v>
      </c>
      <c r="V46" s="12"/>
      <c r="W46" s="31">
        <f t="shared" si="5"/>
        <v>0</v>
      </c>
    </row>
    <row r="47" spans="1:23">
      <c r="A47" s="43">
        <v>2019</v>
      </c>
      <c r="B47" s="44" t="s">
        <v>51</v>
      </c>
      <c r="C47" s="44" t="s">
        <v>96</v>
      </c>
      <c r="D47" s="35">
        <v>5.4977538265336579E-2</v>
      </c>
      <c r="E47" s="45">
        <v>1.0726214779492663E-2</v>
      </c>
      <c r="G47" s="32">
        <f t="shared" ref="G47:G78" si="6">SUM($B$10*D47)</f>
        <v>0</v>
      </c>
      <c r="H47" s="18"/>
      <c r="I47" s="31">
        <f t="shared" si="1"/>
        <v>0</v>
      </c>
      <c r="K47" s="215" t="s">
        <v>96</v>
      </c>
      <c r="L47" s="25">
        <v>5.4977538265336579E-2</v>
      </c>
      <c r="M47" s="12"/>
      <c r="N47" s="32">
        <f t="shared" ref="N47:N78" si="7">SUM($B$10*$L47)</f>
        <v>0</v>
      </c>
      <c r="O47" s="12"/>
      <c r="P47" s="31">
        <f t="shared" si="3"/>
        <v>0</v>
      </c>
      <c r="R47" s="215" t="s">
        <v>96</v>
      </c>
      <c r="S47" s="211"/>
      <c r="T47" s="12"/>
      <c r="U47" s="213" t="e">
        <f t="shared" si="4"/>
        <v>#DIV/0!</v>
      </c>
      <c r="V47" s="12"/>
      <c r="W47" s="31">
        <f t="shared" si="5"/>
        <v>0</v>
      </c>
    </row>
    <row r="48" spans="1:23">
      <c r="A48" s="43">
        <v>2019</v>
      </c>
      <c r="B48" s="44" t="s">
        <v>51</v>
      </c>
      <c r="C48" s="44" t="s">
        <v>219</v>
      </c>
      <c r="D48" s="35">
        <v>6.8606360284993928E-3</v>
      </c>
      <c r="E48" s="45">
        <v>1.9487375421595524E-2</v>
      </c>
      <c r="G48" s="32">
        <f t="shared" si="6"/>
        <v>0</v>
      </c>
      <c r="H48" s="18"/>
      <c r="I48" s="31">
        <f t="shared" si="1"/>
        <v>0</v>
      </c>
      <c r="K48" s="215" t="s">
        <v>219</v>
      </c>
      <c r="L48" s="25">
        <v>6.8606360284993928E-3</v>
      </c>
      <c r="M48" s="12"/>
      <c r="N48" s="32">
        <f t="shared" si="7"/>
        <v>0</v>
      </c>
      <c r="O48" s="12"/>
      <c r="P48" s="31">
        <f t="shared" si="3"/>
        <v>0</v>
      </c>
      <c r="R48" s="215" t="s">
        <v>219</v>
      </c>
      <c r="S48" s="211"/>
      <c r="T48" s="12"/>
      <c r="U48" s="213" t="e">
        <f t="shared" si="4"/>
        <v>#DIV/0!</v>
      </c>
      <c r="V48" s="12"/>
      <c r="W48" s="31">
        <f t="shared" si="5"/>
        <v>0</v>
      </c>
    </row>
    <row r="49" spans="1:23">
      <c r="A49" s="43">
        <v>2019</v>
      </c>
      <c r="B49" s="44" t="s">
        <v>51</v>
      </c>
      <c r="C49" s="44" t="s">
        <v>231</v>
      </c>
      <c r="D49" s="35">
        <v>1.5151375113209126E-3</v>
      </c>
      <c r="E49" s="45">
        <v>0.11175103249194433</v>
      </c>
      <c r="G49" s="32">
        <f t="shared" si="6"/>
        <v>0</v>
      </c>
      <c r="H49" s="18"/>
      <c r="I49" s="31">
        <f t="shared" si="1"/>
        <v>0</v>
      </c>
      <c r="K49" s="215" t="s">
        <v>231</v>
      </c>
      <c r="L49" s="25">
        <v>1.5151375113209126E-3</v>
      </c>
      <c r="M49" s="12"/>
      <c r="N49" s="32">
        <f t="shared" si="7"/>
        <v>0</v>
      </c>
      <c r="O49" s="12"/>
      <c r="P49" s="31">
        <f t="shared" si="3"/>
        <v>0</v>
      </c>
      <c r="R49" s="215" t="s">
        <v>231</v>
      </c>
      <c r="S49" s="211"/>
      <c r="T49" s="12"/>
      <c r="U49" s="213" t="e">
        <f t="shared" si="4"/>
        <v>#DIV/0!</v>
      </c>
      <c r="V49" s="12"/>
      <c r="W49" s="31">
        <f t="shared" si="5"/>
        <v>0</v>
      </c>
    </row>
    <row r="50" spans="1:23">
      <c r="A50" s="43">
        <v>2019</v>
      </c>
      <c r="B50" s="44" t="s">
        <v>51</v>
      </c>
      <c r="C50" s="44" t="s">
        <v>116</v>
      </c>
      <c r="D50" s="35">
        <v>7.9817531910418224E-3</v>
      </c>
      <c r="E50" s="45">
        <v>5.2213847761912964E-2</v>
      </c>
      <c r="G50" s="32">
        <f t="shared" si="6"/>
        <v>0</v>
      </c>
      <c r="H50" s="18"/>
      <c r="I50" s="31">
        <f t="shared" si="1"/>
        <v>0</v>
      </c>
      <c r="K50" s="215" t="s">
        <v>116</v>
      </c>
      <c r="L50" s="25">
        <v>7.9817531910418224E-3</v>
      </c>
      <c r="M50" s="12"/>
      <c r="N50" s="32">
        <f t="shared" si="7"/>
        <v>0</v>
      </c>
      <c r="O50" s="12"/>
      <c r="P50" s="31">
        <f t="shared" si="3"/>
        <v>0</v>
      </c>
      <c r="R50" s="215" t="s">
        <v>116</v>
      </c>
      <c r="S50" s="211"/>
      <c r="T50" s="12"/>
      <c r="U50" s="213" t="e">
        <f t="shared" si="4"/>
        <v>#DIV/0!</v>
      </c>
      <c r="V50" s="12"/>
      <c r="W50" s="31">
        <f t="shared" si="5"/>
        <v>0</v>
      </c>
    </row>
    <row r="51" spans="1:23">
      <c r="A51" s="43">
        <v>2019</v>
      </c>
      <c r="B51" s="44" t="s">
        <v>51</v>
      </c>
      <c r="C51" s="44" t="s">
        <v>237</v>
      </c>
      <c r="D51" s="35">
        <v>2.2800338551406608E-2</v>
      </c>
      <c r="E51" s="45">
        <v>5.9921742337253232E-2</v>
      </c>
      <c r="G51" s="32">
        <f t="shared" si="6"/>
        <v>0</v>
      </c>
      <c r="H51" s="18"/>
      <c r="I51" s="31">
        <f t="shared" si="1"/>
        <v>0</v>
      </c>
      <c r="K51" s="215" t="s">
        <v>237</v>
      </c>
      <c r="L51" s="25">
        <v>2.2800338551406608E-2</v>
      </c>
      <c r="M51" s="12"/>
      <c r="N51" s="32">
        <f t="shared" si="7"/>
        <v>0</v>
      </c>
      <c r="O51" s="12"/>
      <c r="P51" s="31">
        <f t="shared" si="3"/>
        <v>0</v>
      </c>
      <c r="R51" s="215" t="s">
        <v>237</v>
      </c>
      <c r="S51" s="211"/>
      <c r="T51" s="12"/>
      <c r="U51" s="213" t="e">
        <f t="shared" si="4"/>
        <v>#DIV/0!</v>
      </c>
      <c r="V51" s="12"/>
      <c r="W51" s="31">
        <f t="shared" si="5"/>
        <v>0</v>
      </c>
    </row>
    <row r="52" spans="1:23">
      <c r="A52" s="43">
        <v>2019</v>
      </c>
      <c r="B52" s="44" t="s">
        <v>37</v>
      </c>
      <c r="C52" s="44" t="s">
        <v>134</v>
      </c>
      <c r="D52" s="35">
        <v>6.8185912908501406E-3</v>
      </c>
      <c r="E52" s="45">
        <v>0.34528585624553365</v>
      </c>
      <c r="G52" s="32">
        <f t="shared" si="6"/>
        <v>0</v>
      </c>
      <c r="H52" s="18"/>
      <c r="I52" s="31">
        <f t="shared" si="1"/>
        <v>0</v>
      </c>
      <c r="K52" s="215" t="s">
        <v>134</v>
      </c>
      <c r="L52" s="25">
        <v>6.8185912908501406E-3</v>
      </c>
      <c r="M52" s="12"/>
      <c r="N52" s="32">
        <f t="shared" si="7"/>
        <v>0</v>
      </c>
      <c r="O52" s="12"/>
      <c r="P52" s="31">
        <f t="shared" si="3"/>
        <v>0</v>
      </c>
      <c r="R52" s="215" t="s">
        <v>134</v>
      </c>
      <c r="S52" s="211"/>
      <c r="T52" s="12"/>
      <c r="U52" s="213" t="e">
        <f t="shared" si="4"/>
        <v>#DIV/0!</v>
      </c>
      <c r="V52" s="12"/>
      <c r="W52" s="31">
        <f t="shared" si="5"/>
        <v>0</v>
      </c>
    </row>
    <row r="53" spans="1:23">
      <c r="A53" s="43">
        <v>2019</v>
      </c>
      <c r="B53" s="44" t="s">
        <v>37</v>
      </c>
      <c r="C53" s="44" t="s">
        <v>38</v>
      </c>
      <c r="D53" s="35">
        <v>3.1741407386619215E-2</v>
      </c>
      <c r="E53" s="45">
        <v>0.12441450555110647</v>
      </c>
      <c r="G53" s="32">
        <f t="shared" si="6"/>
        <v>0</v>
      </c>
      <c r="H53" s="18"/>
      <c r="I53" s="31">
        <f t="shared" si="1"/>
        <v>0</v>
      </c>
      <c r="K53" s="215" t="s">
        <v>38</v>
      </c>
      <c r="L53" s="25">
        <v>3.1741407386619215E-2</v>
      </c>
      <c r="M53" s="12"/>
      <c r="N53" s="32">
        <f t="shared" si="7"/>
        <v>0</v>
      </c>
      <c r="O53" s="12"/>
      <c r="P53" s="31">
        <f t="shared" si="3"/>
        <v>0</v>
      </c>
      <c r="R53" s="215" t="s">
        <v>38</v>
      </c>
      <c r="S53" s="211"/>
      <c r="T53" s="12"/>
      <c r="U53" s="213" t="e">
        <f t="shared" si="4"/>
        <v>#DIV/0!</v>
      </c>
      <c r="V53" s="12"/>
      <c r="W53" s="31">
        <f t="shared" si="5"/>
        <v>0</v>
      </c>
    </row>
    <row r="54" spans="1:23">
      <c r="A54" s="43">
        <v>2019</v>
      </c>
      <c r="B54" s="44" t="s">
        <v>37</v>
      </c>
      <c r="C54" s="44" t="s">
        <v>159</v>
      </c>
      <c r="D54" s="35">
        <v>6.122168692822922E-2</v>
      </c>
      <c r="E54" s="45">
        <v>5.5401918573824961E-2</v>
      </c>
      <c r="G54" s="32">
        <f t="shared" si="6"/>
        <v>0</v>
      </c>
      <c r="H54" s="18"/>
      <c r="I54" s="31">
        <f t="shared" si="1"/>
        <v>0</v>
      </c>
      <c r="K54" s="215" t="s">
        <v>159</v>
      </c>
      <c r="L54" s="25">
        <v>6.122168692822922E-2</v>
      </c>
      <c r="M54" s="12"/>
      <c r="N54" s="32">
        <f t="shared" si="7"/>
        <v>0</v>
      </c>
      <c r="O54" s="12"/>
      <c r="P54" s="31">
        <f t="shared" si="3"/>
        <v>0</v>
      </c>
      <c r="R54" s="215" t="s">
        <v>159</v>
      </c>
      <c r="S54" s="211"/>
      <c r="T54" s="12"/>
      <c r="U54" s="213" t="e">
        <f t="shared" si="4"/>
        <v>#DIV/0!</v>
      </c>
      <c r="V54" s="12"/>
      <c r="W54" s="31">
        <f t="shared" si="5"/>
        <v>0</v>
      </c>
    </row>
    <row r="55" spans="1:23">
      <c r="A55" s="43">
        <v>2019</v>
      </c>
      <c r="B55" s="44" t="s">
        <v>37</v>
      </c>
      <c r="C55" s="44" t="s">
        <v>65</v>
      </c>
      <c r="D55" s="35">
        <v>2.3108033115195586E-3</v>
      </c>
      <c r="E55" s="45">
        <v>5.5526611974835952E-2</v>
      </c>
      <c r="G55" s="32">
        <f t="shared" si="6"/>
        <v>0</v>
      </c>
      <c r="H55" s="18"/>
      <c r="I55" s="31">
        <f t="shared" si="1"/>
        <v>0</v>
      </c>
      <c r="K55" s="215" t="s">
        <v>65</v>
      </c>
      <c r="L55" s="25">
        <v>2.3108033115195586E-3</v>
      </c>
      <c r="M55" s="12"/>
      <c r="N55" s="32">
        <f t="shared" si="7"/>
        <v>0</v>
      </c>
      <c r="O55" s="12"/>
      <c r="P55" s="31">
        <f t="shared" si="3"/>
        <v>0</v>
      </c>
      <c r="R55" s="215" t="s">
        <v>65</v>
      </c>
      <c r="S55" s="211"/>
      <c r="T55" s="12"/>
      <c r="U55" s="213" t="e">
        <f t="shared" si="4"/>
        <v>#DIV/0!</v>
      </c>
      <c r="V55" s="12"/>
      <c r="W55" s="31">
        <f t="shared" si="5"/>
        <v>0</v>
      </c>
    </row>
    <row r="56" spans="1:23">
      <c r="A56" s="43">
        <v>2019</v>
      </c>
      <c r="B56" s="44" t="s">
        <v>37</v>
      </c>
      <c r="C56" s="44" t="s">
        <v>68</v>
      </c>
      <c r="D56" s="35">
        <v>2.4935870725189969E-2</v>
      </c>
      <c r="E56" s="45">
        <v>0.13953339016313304</v>
      </c>
      <c r="G56" s="32">
        <f t="shared" si="6"/>
        <v>0</v>
      </c>
      <c r="H56" s="18"/>
      <c r="I56" s="31">
        <f t="shared" si="1"/>
        <v>0</v>
      </c>
      <c r="K56" s="215" t="s">
        <v>68</v>
      </c>
      <c r="L56" s="25">
        <v>2.4935870725189969E-2</v>
      </c>
      <c r="M56" s="12"/>
      <c r="N56" s="32">
        <f t="shared" si="7"/>
        <v>0</v>
      </c>
      <c r="O56" s="12"/>
      <c r="P56" s="31">
        <f t="shared" si="3"/>
        <v>0</v>
      </c>
      <c r="R56" s="215" t="s">
        <v>68</v>
      </c>
      <c r="S56" s="211"/>
      <c r="T56" s="12"/>
      <c r="U56" s="213" t="e">
        <f t="shared" si="4"/>
        <v>#DIV/0!</v>
      </c>
      <c r="V56" s="12"/>
      <c r="W56" s="31">
        <f t="shared" si="5"/>
        <v>0</v>
      </c>
    </row>
    <row r="57" spans="1:23">
      <c r="A57" s="43">
        <v>2019</v>
      </c>
      <c r="B57" s="44" t="s">
        <v>37</v>
      </c>
      <c r="C57" s="44" t="s">
        <v>185</v>
      </c>
      <c r="D57" s="35">
        <v>5.9086331192686553E-5</v>
      </c>
      <c r="E57" s="45">
        <v>0.18801399372092473</v>
      </c>
      <c r="G57" s="32">
        <f t="shared" si="6"/>
        <v>0</v>
      </c>
      <c r="H57" s="18"/>
      <c r="I57" s="31">
        <f t="shared" si="1"/>
        <v>0</v>
      </c>
      <c r="K57" s="215" t="s">
        <v>185</v>
      </c>
      <c r="L57" s="25">
        <v>5.9086331192686553E-5</v>
      </c>
      <c r="M57" s="12"/>
      <c r="N57" s="32">
        <f t="shared" si="7"/>
        <v>0</v>
      </c>
      <c r="O57" s="12"/>
      <c r="P57" s="31">
        <f t="shared" si="3"/>
        <v>0</v>
      </c>
      <c r="R57" s="215" t="s">
        <v>185</v>
      </c>
      <c r="S57" s="211"/>
      <c r="T57" s="12"/>
      <c r="U57" s="213" t="e">
        <f t="shared" si="4"/>
        <v>#DIV/0!</v>
      </c>
      <c r="V57" s="12"/>
      <c r="W57" s="31">
        <f t="shared" si="5"/>
        <v>0</v>
      </c>
    </row>
    <row r="58" spans="1:23">
      <c r="A58" s="43">
        <v>2019</v>
      </c>
      <c r="B58" s="44" t="s">
        <v>37</v>
      </c>
      <c r="C58" s="44" t="s">
        <v>77</v>
      </c>
      <c r="D58" s="35">
        <v>2.5769140375533343E-2</v>
      </c>
      <c r="E58" s="45">
        <v>0.36993390286559036</v>
      </c>
      <c r="G58" s="32">
        <f t="shared" si="6"/>
        <v>0</v>
      </c>
      <c r="H58" s="18"/>
      <c r="I58" s="31">
        <f t="shared" si="1"/>
        <v>0</v>
      </c>
      <c r="K58" s="215" t="s">
        <v>77</v>
      </c>
      <c r="L58" s="25">
        <v>2.5769140375533343E-2</v>
      </c>
      <c r="M58" s="12"/>
      <c r="N58" s="32">
        <f t="shared" si="7"/>
        <v>0</v>
      </c>
      <c r="O58" s="12"/>
      <c r="P58" s="31">
        <f t="shared" si="3"/>
        <v>0</v>
      </c>
      <c r="R58" s="215" t="s">
        <v>77</v>
      </c>
      <c r="S58" s="211"/>
      <c r="T58" s="12"/>
      <c r="U58" s="213" t="e">
        <f t="shared" si="4"/>
        <v>#DIV/0!</v>
      </c>
      <c r="V58" s="12"/>
      <c r="W58" s="31">
        <f t="shared" si="5"/>
        <v>0</v>
      </c>
    </row>
    <row r="59" spans="1:23">
      <c r="A59" s="43">
        <v>2019</v>
      </c>
      <c r="B59" s="44" t="s">
        <v>37</v>
      </c>
      <c r="C59" s="44" t="s">
        <v>79</v>
      </c>
      <c r="D59" s="35">
        <v>3.5079880857260362E-3</v>
      </c>
      <c r="E59" s="45">
        <v>6.2040819119855595E-2</v>
      </c>
      <c r="G59" s="32">
        <f t="shared" si="6"/>
        <v>0</v>
      </c>
      <c r="H59" s="18"/>
      <c r="I59" s="31">
        <f t="shared" si="1"/>
        <v>0</v>
      </c>
      <c r="K59" s="215" t="s">
        <v>79</v>
      </c>
      <c r="L59" s="25">
        <v>3.5079880857260362E-3</v>
      </c>
      <c r="M59" s="12"/>
      <c r="N59" s="32">
        <f t="shared" si="7"/>
        <v>0</v>
      </c>
      <c r="O59" s="12"/>
      <c r="P59" s="31">
        <f t="shared" si="3"/>
        <v>0</v>
      </c>
      <c r="R59" s="215" t="s">
        <v>79</v>
      </c>
      <c r="S59" s="211"/>
      <c r="T59" s="12"/>
      <c r="U59" s="213" t="e">
        <f t="shared" si="4"/>
        <v>#DIV/0!</v>
      </c>
      <c r="V59" s="12"/>
      <c r="W59" s="31">
        <f t="shared" si="5"/>
        <v>0</v>
      </c>
    </row>
    <row r="60" spans="1:23">
      <c r="A60" s="43">
        <v>2019</v>
      </c>
      <c r="B60" s="44" t="s">
        <v>37</v>
      </c>
      <c r="C60" s="44" t="s">
        <v>188</v>
      </c>
      <c r="D60" s="35">
        <v>9.4377422577077651E-4</v>
      </c>
      <c r="E60" s="45">
        <v>0.21147712545856101</v>
      </c>
      <c r="G60" s="32">
        <f t="shared" si="6"/>
        <v>0</v>
      </c>
      <c r="H60" s="18"/>
      <c r="I60" s="31">
        <f t="shared" si="1"/>
        <v>0</v>
      </c>
      <c r="K60" s="215" t="s">
        <v>188</v>
      </c>
      <c r="L60" s="25">
        <v>9.4377422577077651E-4</v>
      </c>
      <c r="M60" s="12"/>
      <c r="N60" s="32">
        <f t="shared" si="7"/>
        <v>0</v>
      </c>
      <c r="O60" s="12"/>
      <c r="P60" s="31">
        <f t="shared" si="3"/>
        <v>0</v>
      </c>
      <c r="R60" s="215" t="s">
        <v>188</v>
      </c>
      <c r="S60" s="211"/>
      <c r="T60" s="12"/>
      <c r="U60" s="213" t="e">
        <f t="shared" si="4"/>
        <v>#DIV/0!</v>
      </c>
      <c r="V60" s="12"/>
      <c r="W60" s="31">
        <f t="shared" si="5"/>
        <v>0</v>
      </c>
    </row>
    <row r="61" spans="1:23">
      <c r="A61" s="43">
        <v>2019</v>
      </c>
      <c r="B61" s="44" t="s">
        <v>37</v>
      </c>
      <c r="C61" s="44" t="s">
        <v>209</v>
      </c>
      <c r="D61" s="35">
        <v>4.7048737250989348E-2</v>
      </c>
      <c r="E61" s="45">
        <v>0.44224899159908887</v>
      </c>
      <c r="G61" s="32">
        <f t="shared" si="6"/>
        <v>0</v>
      </c>
      <c r="H61" s="18"/>
      <c r="I61" s="31">
        <f t="shared" si="1"/>
        <v>0</v>
      </c>
      <c r="K61" s="215" t="s">
        <v>209</v>
      </c>
      <c r="L61" s="25">
        <v>4.7048737250989348E-2</v>
      </c>
      <c r="M61" s="12"/>
      <c r="N61" s="32">
        <f t="shared" si="7"/>
        <v>0</v>
      </c>
      <c r="O61" s="12"/>
      <c r="P61" s="31">
        <f t="shared" si="3"/>
        <v>0</v>
      </c>
      <c r="R61" s="215" t="s">
        <v>209</v>
      </c>
      <c r="S61" s="211"/>
      <c r="T61" s="12"/>
      <c r="U61" s="213" t="e">
        <f t="shared" si="4"/>
        <v>#DIV/0!</v>
      </c>
      <c r="V61" s="12"/>
      <c r="W61" s="31">
        <f t="shared" si="5"/>
        <v>0</v>
      </c>
    </row>
    <row r="62" spans="1:23">
      <c r="A62" s="43">
        <v>2019</v>
      </c>
      <c r="B62" s="44" t="s">
        <v>37</v>
      </c>
      <c r="C62" s="44" t="s">
        <v>247</v>
      </c>
      <c r="D62" s="35">
        <v>1.4470927760108169E-2</v>
      </c>
      <c r="E62" s="45">
        <v>3.6467700936632055E-2</v>
      </c>
      <c r="G62" s="32">
        <f t="shared" si="6"/>
        <v>0</v>
      </c>
      <c r="H62" s="18"/>
      <c r="I62" s="31">
        <f t="shared" si="1"/>
        <v>0</v>
      </c>
      <c r="K62" s="215" t="s">
        <v>247</v>
      </c>
      <c r="L62" s="25">
        <v>1.4470927760108169E-2</v>
      </c>
      <c r="M62" s="12"/>
      <c r="N62" s="32">
        <f t="shared" si="7"/>
        <v>0</v>
      </c>
      <c r="O62" s="12"/>
      <c r="P62" s="31">
        <f t="shared" si="3"/>
        <v>0</v>
      </c>
      <c r="R62" s="215" t="s">
        <v>247</v>
      </c>
      <c r="S62" s="211"/>
      <c r="T62" s="12"/>
      <c r="U62" s="213" t="e">
        <f t="shared" si="4"/>
        <v>#DIV/0!</v>
      </c>
      <c r="V62" s="12"/>
      <c r="W62" s="31">
        <f t="shared" si="5"/>
        <v>0</v>
      </c>
    </row>
    <row r="63" spans="1:23">
      <c r="A63" s="43">
        <v>2019</v>
      </c>
      <c r="B63" s="44" t="s">
        <v>37</v>
      </c>
      <c r="C63" s="44" t="s">
        <v>249</v>
      </c>
      <c r="D63" s="35">
        <v>1.447536009575919E-3</v>
      </c>
      <c r="E63" s="45">
        <v>0.14776829433500613</v>
      </c>
      <c r="G63" s="32">
        <f t="shared" si="6"/>
        <v>0</v>
      </c>
      <c r="H63" s="18"/>
      <c r="I63" s="31">
        <f t="shared" si="1"/>
        <v>0</v>
      </c>
      <c r="K63" s="215" t="s">
        <v>249</v>
      </c>
      <c r="L63" s="25">
        <v>1.447536009575919E-3</v>
      </c>
      <c r="M63" s="12"/>
      <c r="N63" s="32">
        <f t="shared" si="7"/>
        <v>0</v>
      </c>
      <c r="O63" s="12"/>
      <c r="P63" s="31">
        <f t="shared" si="3"/>
        <v>0</v>
      </c>
      <c r="R63" s="215" t="s">
        <v>249</v>
      </c>
      <c r="S63" s="211"/>
      <c r="T63" s="12"/>
      <c r="U63" s="213" t="e">
        <f t="shared" si="4"/>
        <v>#DIV/0!</v>
      </c>
      <c r="V63" s="12"/>
      <c r="W63" s="31">
        <f t="shared" si="5"/>
        <v>0</v>
      </c>
    </row>
    <row r="64" spans="1:23">
      <c r="A64" s="43">
        <v>2019</v>
      </c>
      <c r="B64" s="44" t="s">
        <v>20</v>
      </c>
      <c r="C64" s="44" t="s">
        <v>128</v>
      </c>
      <c r="D64" s="35">
        <v>7.3303427563147167E-4</v>
      </c>
      <c r="E64" s="45">
        <v>3.3109797964540943E-2</v>
      </c>
      <c r="G64" s="32">
        <f t="shared" si="6"/>
        <v>0</v>
      </c>
      <c r="H64" s="18"/>
      <c r="I64" s="31">
        <f t="shared" si="1"/>
        <v>0</v>
      </c>
      <c r="K64" s="215" t="s">
        <v>128</v>
      </c>
      <c r="L64" s="25">
        <v>7.3303427563147167E-4</v>
      </c>
      <c r="M64" s="12"/>
      <c r="N64" s="32">
        <f t="shared" si="7"/>
        <v>0</v>
      </c>
      <c r="O64" s="12"/>
      <c r="P64" s="31">
        <f t="shared" si="3"/>
        <v>0</v>
      </c>
      <c r="R64" s="215" t="s">
        <v>128</v>
      </c>
      <c r="S64" s="211"/>
      <c r="T64" s="12"/>
      <c r="U64" s="213" t="e">
        <f t="shared" si="4"/>
        <v>#DIV/0!</v>
      </c>
      <c r="V64" s="12"/>
      <c r="W64" s="31">
        <f t="shared" si="5"/>
        <v>0</v>
      </c>
    </row>
    <row r="65" spans="1:23">
      <c r="A65" s="43">
        <v>2019</v>
      </c>
      <c r="B65" s="44" t="s">
        <v>20</v>
      </c>
      <c r="C65" s="44" t="s">
        <v>21</v>
      </c>
      <c r="D65" s="35">
        <v>4.2963566793502032E-4</v>
      </c>
      <c r="E65" s="45">
        <v>2.6157479523538193E-2</v>
      </c>
      <c r="G65" s="32">
        <f t="shared" si="6"/>
        <v>0</v>
      </c>
      <c r="H65" s="18"/>
      <c r="I65" s="31">
        <f t="shared" si="1"/>
        <v>0</v>
      </c>
      <c r="K65" s="215" t="s">
        <v>21</v>
      </c>
      <c r="L65" s="25">
        <v>4.2963566793502032E-4</v>
      </c>
      <c r="M65" s="12"/>
      <c r="N65" s="32">
        <f t="shared" si="7"/>
        <v>0</v>
      </c>
      <c r="O65" s="12"/>
      <c r="P65" s="31">
        <f t="shared" si="3"/>
        <v>0</v>
      </c>
      <c r="R65" s="215" t="s">
        <v>21</v>
      </c>
      <c r="S65" s="211"/>
      <c r="T65" s="12"/>
      <c r="U65" s="213" t="e">
        <f t="shared" si="4"/>
        <v>#DIV/0!</v>
      </c>
      <c r="V65" s="12"/>
      <c r="W65" s="31">
        <f t="shared" si="5"/>
        <v>0</v>
      </c>
    </row>
    <row r="66" spans="1:23">
      <c r="A66" s="43">
        <v>2019</v>
      </c>
      <c r="B66" s="44" t="s">
        <v>20</v>
      </c>
      <c r="C66" s="44" t="s">
        <v>142</v>
      </c>
      <c r="D66" s="35">
        <v>4.1754442731610462E-3</v>
      </c>
      <c r="E66" s="45">
        <v>5.0933355200115722E-2</v>
      </c>
      <c r="G66" s="32">
        <f t="shared" si="6"/>
        <v>0</v>
      </c>
      <c r="H66" s="18"/>
      <c r="I66" s="31">
        <f t="shared" si="1"/>
        <v>0</v>
      </c>
      <c r="K66" s="215" t="s">
        <v>142</v>
      </c>
      <c r="L66" s="25">
        <v>4.1754442731610462E-3</v>
      </c>
      <c r="M66" s="12"/>
      <c r="N66" s="32">
        <f t="shared" si="7"/>
        <v>0</v>
      </c>
      <c r="O66" s="12"/>
      <c r="P66" s="31">
        <f t="shared" si="3"/>
        <v>0</v>
      </c>
      <c r="R66" s="215" t="s">
        <v>142</v>
      </c>
      <c r="S66" s="211"/>
      <c r="T66" s="12"/>
      <c r="U66" s="213" t="e">
        <f t="shared" si="4"/>
        <v>#DIV/0!</v>
      </c>
      <c r="V66" s="12"/>
      <c r="W66" s="31">
        <f t="shared" si="5"/>
        <v>0</v>
      </c>
    </row>
    <row r="67" spans="1:23">
      <c r="A67" s="43">
        <v>2019</v>
      </c>
      <c r="B67" s="44" t="s">
        <v>20</v>
      </c>
      <c r="C67" s="44" t="s">
        <v>145</v>
      </c>
      <c r="D67" s="35">
        <v>2.242100196014131E-4</v>
      </c>
      <c r="E67" s="45">
        <v>0.13199111363386479</v>
      </c>
      <c r="G67" s="32">
        <f t="shared" si="6"/>
        <v>0</v>
      </c>
      <c r="H67" s="18"/>
      <c r="I67" s="31">
        <f t="shared" si="1"/>
        <v>0</v>
      </c>
      <c r="K67" s="215" t="s">
        <v>145</v>
      </c>
      <c r="L67" s="25">
        <v>2.242100196014131E-4</v>
      </c>
      <c r="M67" s="12"/>
      <c r="N67" s="32">
        <f t="shared" si="7"/>
        <v>0</v>
      </c>
      <c r="O67" s="12"/>
      <c r="P67" s="31">
        <f t="shared" si="3"/>
        <v>0</v>
      </c>
      <c r="R67" s="215" t="s">
        <v>145</v>
      </c>
      <c r="S67" s="211"/>
      <c r="T67" s="12"/>
      <c r="U67" s="213" t="e">
        <f t="shared" si="4"/>
        <v>#DIV/0!</v>
      </c>
      <c r="V67" s="12"/>
      <c r="W67" s="31">
        <f t="shared" si="5"/>
        <v>0</v>
      </c>
    </row>
    <row r="68" spans="1:23">
      <c r="A68" s="43">
        <v>2019</v>
      </c>
      <c r="B68" s="44" t="s">
        <v>20</v>
      </c>
      <c r="C68" s="44" t="s">
        <v>161</v>
      </c>
      <c r="D68" s="35">
        <v>1.044258504429368E-3</v>
      </c>
      <c r="E68" s="45">
        <v>5.0915526236815133E-2</v>
      </c>
      <c r="G68" s="32">
        <f t="shared" si="6"/>
        <v>0</v>
      </c>
      <c r="H68" s="18"/>
      <c r="I68" s="31">
        <f t="shared" si="1"/>
        <v>0</v>
      </c>
      <c r="K68" s="215" t="s">
        <v>161</v>
      </c>
      <c r="L68" s="25">
        <v>1.044258504429368E-3</v>
      </c>
      <c r="M68" s="12"/>
      <c r="N68" s="32">
        <f t="shared" si="7"/>
        <v>0</v>
      </c>
      <c r="O68" s="12"/>
      <c r="P68" s="31">
        <f t="shared" si="3"/>
        <v>0</v>
      </c>
      <c r="R68" s="215" t="s">
        <v>161</v>
      </c>
      <c r="S68" s="211"/>
      <c r="T68" s="12"/>
      <c r="U68" s="213" t="e">
        <f t="shared" si="4"/>
        <v>#DIV/0!</v>
      </c>
      <c r="V68" s="12"/>
      <c r="W68" s="31">
        <f t="shared" si="5"/>
        <v>0</v>
      </c>
    </row>
    <row r="69" spans="1:23">
      <c r="A69" s="43">
        <v>2019</v>
      </c>
      <c r="B69" s="44" t="s">
        <v>20</v>
      </c>
      <c r="C69" s="44" t="s">
        <v>179</v>
      </c>
      <c r="D69" s="35">
        <v>1.7976378645929172E-2</v>
      </c>
      <c r="E69" s="45">
        <v>2.7914150598188549E-2</v>
      </c>
      <c r="G69" s="32">
        <f t="shared" si="6"/>
        <v>0</v>
      </c>
      <c r="H69" s="18"/>
      <c r="I69" s="31">
        <f t="shared" si="1"/>
        <v>0</v>
      </c>
      <c r="K69" s="215" t="s">
        <v>179</v>
      </c>
      <c r="L69" s="25">
        <v>1.7976378645929172E-2</v>
      </c>
      <c r="M69" s="12"/>
      <c r="N69" s="32">
        <f t="shared" si="7"/>
        <v>0</v>
      </c>
      <c r="O69" s="12"/>
      <c r="P69" s="31">
        <f t="shared" si="3"/>
        <v>0</v>
      </c>
      <c r="R69" s="215" t="s">
        <v>179</v>
      </c>
      <c r="S69" s="211"/>
      <c r="T69" s="12"/>
      <c r="U69" s="213" t="e">
        <f t="shared" si="4"/>
        <v>#DIV/0!</v>
      </c>
      <c r="V69" s="12"/>
      <c r="W69" s="31">
        <f t="shared" si="5"/>
        <v>0</v>
      </c>
    </row>
    <row r="70" spans="1:23">
      <c r="A70" s="43">
        <v>2019</v>
      </c>
      <c r="B70" s="44" t="s">
        <v>20</v>
      </c>
      <c r="C70" s="44" t="s">
        <v>74</v>
      </c>
      <c r="D70" s="35">
        <v>2.9837639669763162E-3</v>
      </c>
      <c r="E70" s="45">
        <v>1.4020312259032651E-2</v>
      </c>
      <c r="G70" s="32">
        <f t="shared" si="6"/>
        <v>0</v>
      </c>
      <c r="H70" s="18"/>
      <c r="I70" s="31">
        <f t="shared" si="1"/>
        <v>0</v>
      </c>
      <c r="K70" s="215" t="s">
        <v>74</v>
      </c>
      <c r="L70" s="25">
        <v>2.9837639669763162E-3</v>
      </c>
      <c r="M70" s="12"/>
      <c r="N70" s="32">
        <f t="shared" si="7"/>
        <v>0</v>
      </c>
      <c r="O70" s="12"/>
      <c r="P70" s="31">
        <f t="shared" si="3"/>
        <v>0</v>
      </c>
      <c r="R70" s="215" t="s">
        <v>74</v>
      </c>
      <c r="S70" s="211"/>
      <c r="T70" s="12"/>
      <c r="U70" s="213" t="e">
        <f t="shared" si="4"/>
        <v>#DIV/0!</v>
      </c>
      <c r="V70" s="12"/>
      <c r="W70" s="31">
        <f t="shared" si="5"/>
        <v>0</v>
      </c>
    </row>
    <row r="71" spans="1:23">
      <c r="A71" s="43">
        <v>2019</v>
      </c>
      <c r="B71" s="44" t="s">
        <v>20</v>
      </c>
      <c r="C71" s="44" t="s">
        <v>197</v>
      </c>
      <c r="D71" s="35">
        <v>5.4172478929211372E-3</v>
      </c>
      <c r="E71" s="45">
        <v>9.4611867890974116E-2</v>
      </c>
      <c r="G71" s="32">
        <f t="shared" si="6"/>
        <v>0</v>
      </c>
      <c r="H71" s="18"/>
      <c r="I71" s="31">
        <f t="shared" si="1"/>
        <v>0</v>
      </c>
      <c r="K71" s="215" t="s">
        <v>197</v>
      </c>
      <c r="L71" s="25">
        <v>5.4172478929211372E-3</v>
      </c>
      <c r="M71" s="12"/>
      <c r="N71" s="32">
        <f t="shared" si="7"/>
        <v>0</v>
      </c>
      <c r="O71" s="12"/>
      <c r="P71" s="31">
        <f t="shared" si="3"/>
        <v>0</v>
      </c>
      <c r="R71" s="215" t="s">
        <v>197</v>
      </c>
      <c r="S71" s="211"/>
      <c r="T71" s="12"/>
      <c r="U71" s="213" t="e">
        <f t="shared" si="4"/>
        <v>#DIV/0!</v>
      </c>
      <c r="V71" s="12"/>
      <c r="W71" s="31">
        <f t="shared" si="5"/>
        <v>0</v>
      </c>
    </row>
    <row r="72" spans="1:23">
      <c r="A72" s="43">
        <v>2019</v>
      </c>
      <c r="B72" s="44" t="s">
        <v>20</v>
      </c>
      <c r="C72" s="44" t="s">
        <v>105</v>
      </c>
      <c r="D72" s="35">
        <v>6.4730637772620657E-3</v>
      </c>
      <c r="E72" s="45">
        <v>4.2899747736041938E-2</v>
      </c>
      <c r="G72" s="32">
        <f t="shared" si="6"/>
        <v>0</v>
      </c>
      <c r="H72" s="18"/>
      <c r="I72" s="31">
        <f t="shared" si="1"/>
        <v>0</v>
      </c>
      <c r="K72" s="215" t="s">
        <v>105</v>
      </c>
      <c r="L72" s="25">
        <v>6.4730637772620657E-3</v>
      </c>
      <c r="M72" s="12"/>
      <c r="N72" s="32">
        <f t="shared" si="7"/>
        <v>0</v>
      </c>
      <c r="O72" s="12"/>
      <c r="P72" s="31">
        <f t="shared" si="3"/>
        <v>0</v>
      </c>
      <c r="R72" s="215" t="s">
        <v>105</v>
      </c>
      <c r="S72" s="211"/>
      <c r="T72" s="12"/>
      <c r="U72" s="213" t="e">
        <f t="shared" si="4"/>
        <v>#DIV/0!</v>
      </c>
      <c r="V72" s="12"/>
      <c r="W72" s="31">
        <f t="shared" si="5"/>
        <v>0</v>
      </c>
    </row>
    <row r="73" spans="1:23">
      <c r="A73" s="43">
        <v>2019</v>
      </c>
      <c r="B73" s="44" t="s">
        <v>20</v>
      </c>
      <c r="C73" s="44" t="s">
        <v>225</v>
      </c>
      <c r="D73" s="35">
        <v>4.2563925176386855E-4</v>
      </c>
      <c r="E73" s="45">
        <v>2.3756330535209036E-2</v>
      </c>
      <c r="G73" s="32">
        <f t="shared" si="6"/>
        <v>0</v>
      </c>
      <c r="H73" s="18"/>
      <c r="I73" s="31">
        <f t="shared" si="1"/>
        <v>0</v>
      </c>
      <c r="K73" s="215" t="s">
        <v>225</v>
      </c>
      <c r="L73" s="25">
        <v>4.2563925176386855E-4</v>
      </c>
      <c r="M73" s="12"/>
      <c r="N73" s="32">
        <f t="shared" si="7"/>
        <v>0</v>
      </c>
      <c r="O73" s="12"/>
      <c r="P73" s="31">
        <f t="shared" si="3"/>
        <v>0</v>
      </c>
      <c r="R73" s="215" t="s">
        <v>225</v>
      </c>
      <c r="S73" s="211"/>
      <c r="T73" s="12"/>
      <c r="U73" s="213" t="e">
        <f t="shared" si="4"/>
        <v>#DIV/0!</v>
      </c>
      <c r="V73" s="12"/>
      <c r="W73" s="31">
        <f t="shared" si="5"/>
        <v>0</v>
      </c>
    </row>
    <row r="74" spans="1:23">
      <c r="A74" s="43">
        <v>2019</v>
      </c>
      <c r="B74" s="44" t="s">
        <v>20</v>
      </c>
      <c r="C74" s="44" t="s">
        <v>111</v>
      </c>
      <c r="D74" s="35">
        <v>1.0592796100583632E-3</v>
      </c>
      <c r="E74" s="45">
        <v>2.5795099495686362E-2</v>
      </c>
      <c r="G74" s="32">
        <f t="shared" si="6"/>
        <v>0</v>
      </c>
      <c r="H74" s="18"/>
      <c r="I74" s="31">
        <f t="shared" si="1"/>
        <v>0</v>
      </c>
      <c r="K74" s="215" t="s">
        <v>111</v>
      </c>
      <c r="L74" s="25">
        <v>1.0592796100583632E-3</v>
      </c>
      <c r="M74" s="12"/>
      <c r="N74" s="32">
        <f t="shared" si="7"/>
        <v>0</v>
      </c>
      <c r="O74" s="12"/>
      <c r="P74" s="31">
        <f t="shared" si="3"/>
        <v>0</v>
      </c>
      <c r="R74" s="215" t="s">
        <v>111</v>
      </c>
      <c r="S74" s="211"/>
      <c r="T74" s="12"/>
      <c r="U74" s="213" t="e">
        <f t="shared" si="4"/>
        <v>#DIV/0!</v>
      </c>
      <c r="V74" s="12"/>
      <c r="W74" s="31">
        <f t="shared" si="5"/>
        <v>0</v>
      </c>
    </row>
    <row r="75" spans="1:23">
      <c r="A75" s="43">
        <v>2019</v>
      </c>
      <c r="B75" s="44" t="s">
        <v>20</v>
      </c>
      <c r="C75" s="44" t="s">
        <v>236</v>
      </c>
      <c r="D75" s="35">
        <v>1.2946119902865734E-3</v>
      </c>
      <c r="E75" s="45">
        <v>5.1138495933581461E-2</v>
      </c>
      <c r="G75" s="32">
        <f t="shared" si="6"/>
        <v>0</v>
      </c>
      <c r="H75" s="18"/>
      <c r="I75" s="31">
        <f t="shared" si="1"/>
        <v>0</v>
      </c>
      <c r="K75" s="215" t="s">
        <v>236</v>
      </c>
      <c r="L75" s="25">
        <v>1.2946119902865734E-3</v>
      </c>
      <c r="M75" s="12"/>
      <c r="N75" s="32">
        <f t="shared" si="7"/>
        <v>0</v>
      </c>
      <c r="O75" s="12"/>
      <c r="P75" s="31">
        <f t="shared" si="3"/>
        <v>0</v>
      </c>
      <c r="R75" s="215" t="s">
        <v>236</v>
      </c>
      <c r="S75" s="211"/>
      <c r="T75" s="12"/>
      <c r="U75" s="213" t="e">
        <f t="shared" si="4"/>
        <v>#DIV/0!</v>
      </c>
      <c r="V75" s="12"/>
      <c r="W75" s="31">
        <f t="shared" si="5"/>
        <v>0</v>
      </c>
    </row>
    <row r="76" spans="1:23">
      <c r="A76" s="43">
        <v>2019</v>
      </c>
      <c r="B76" s="44" t="s">
        <v>148</v>
      </c>
      <c r="C76" s="44" t="s">
        <v>149</v>
      </c>
      <c r="D76" s="35">
        <v>2.1454711829341389E-2</v>
      </c>
      <c r="E76" s="45">
        <v>0.10976250339416146</v>
      </c>
      <c r="G76" s="32">
        <f t="shared" si="6"/>
        <v>0</v>
      </c>
      <c r="H76" s="18"/>
      <c r="I76" s="31">
        <f t="shared" si="1"/>
        <v>0</v>
      </c>
      <c r="K76" s="215" t="s">
        <v>149</v>
      </c>
      <c r="L76" s="25">
        <v>2.1454711829341389E-2</v>
      </c>
      <c r="M76" s="12"/>
      <c r="N76" s="32">
        <f t="shared" si="7"/>
        <v>0</v>
      </c>
      <c r="O76" s="12"/>
      <c r="P76" s="31">
        <f t="shared" si="3"/>
        <v>0</v>
      </c>
      <c r="R76" s="215" t="s">
        <v>149</v>
      </c>
      <c r="S76" s="211"/>
      <c r="T76" s="12"/>
      <c r="U76" s="213" t="e">
        <f t="shared" si="4"/>
        <v>#DIV/0!</v>
      </c>
      <c r="V76" s="12"/>
      <c r="W76" s="31">
        <f t="shared" si="5"/>
        <v>0</v>
      </c>
    </row>
    <row r="77" spans="1:23">
      <c r="A77" s="43">
        <v>2019</v>
      </c>
      <c r="B77" s="44" t="s">
        <v>148</v>
      </c>
      <c r="C77" s="44" t="s">
        <v>163</v>
      </c>
      <c r="D77" s="35">
        <v>1.3333019258261651E-3</v>
      </c>
      <c r="E77" s="45">
        <v>9.1819511592486497E-2</v>
      </c>
      <c r="G77" s="32">
        <f t="shared" si="6"/>
        <v>0</v>
      </c>
      <c r="H77" s="18"/>
      <c r="I77" s="31">
        <f t="shared" si="1"/>
        <v>0</v>
      </c>
      <c r="K77" s="215" t="s">
        <v>163</v>
      </c>
      <c r="L77" s="25">
        <v>1.3333019258261651E-3</v>
      </c>
      <c r="M77" s="12"/>
      <c r="N77" s="32">
        <f t="shared" si="7"/>
        <v>0</v>
      </c>
      <c r="O77" s="12"/>
      <c r="P77" s="31">
        <f t="shared" si="3"/>
        <v>0</v>
      </c>
      <c r="R77" s="215" t="s">
        <v>163</v>
      </c>
      <c r="S77" s="211"/>
      <c r="T77" s="12"/>
      <c r="U77" s="213" t="e">
        <f t="shared" si="4"/>
        <v>#DIV/0!</v>
      </c>
      <c r="V77" s="12"/>
      <c r="W77" s="31">
        <f t="shared" si="5"/>
        <v>0</v>
      </c>
    </row>
    <row r="78" spans="1:23">
      <c r="A78" s="43">
        <v>2019</v>
      </c>
      <c r="B78" s="44" t="s">
        <v>148</v>
      </c>
      <c r="C78" s="44" t="s">
        <v>165</v>
      </c>
      <c r="D78" s="35">
        <v>4.0033493388255653E-2</v>
      </c>
      <c r="E78" s="45">
        <v>0.1497491932541507</v>
      </c>
      <c r="G78" s="32">
        <f t="shared" si="6"/>
        <v>0</v>
      </c>
      <c r="H78" s="18"/>
      <c r="I78" s="31">
        <f t="shared" si="1"/>
        <v>0</v>
      </c>
      <c r="K78" s="215" t="s">
        <v>165</v>
      </c>
      <c r="L78" s="25">
        <v>4.0033493388255653E-2</v>
      </c>
      <c r="M78" s="12"/>
      <c r="N78" s="32">
        <f t="shared" si="7"/>
        <v>0</v>
      </c>
      <c r="O78" s="12"/>
      <c r="P78" s="31">
        <f t="shared" si="3"/>
        <v>0</v>
      </c>
      <c r="R78" s="215" t="s">
        <v>165</v>
      </c>
      <c r="S78" s="211"/>
      <c r="T78" s="12"/>
      <c r="U78" s="213" t="e">
        <f t="shared" si="4"/>
        <v>#DIV/0!</v>
      </c>
      <c r="V78" s="12"/>
      <c r="W78" s="31">
        <f t="shared" si="5"/>
        <v>0</v>
      </c>
    </row>
    <row r="79" spans="1:23">
      <c r="A79" s="43">
        <v>2019</v>
      </c>
      <c r="B79" s="44" t="s">
        <v>148</v>
      </c>
      <c r="C79" s="44" t="s">
        <v>200</v>
      </c>
      <c r="D79" s="35">
        <v>1.4210932284475267E-3</v>
      </c>
      <c r="E79" s="45">
        <v>5.2858970462968398E-2</v>
      </c>
      <c r="G79" s="32">
        <f t="shared" ref="G79:G104" si="8">SUM($B$10*D79)</f>
        <v>0</v>
      </c>
      <c r="H79" s="18"/>
      <c r="I79" s="31">
        <f t="shared" si="1"/>
        <v>0</v>
      </c>
      <c r="K79" s="215" t="s">
        <v>200</v>
      </c>
      <c r="L79" s="25">
        <v>1.4210932284475267E-3</v>
      </c>
      <c r="M79" s="12"/>
      <c r="N79" s="32">
        <f t="shared" ref="N79:N104" si="9">SUM($B$10*$L79)</f>
        <v>0</v>
      </c>
      <c r="O79" s="12"/>
      <c r="P79" s="31">
        <f t="shared" si="3"/>
        <v>0</v>
      </c>
      <c r="R79" s="215" t="s">
        <v>200</v>
      </c>
      <c r="S79" s="211"/>
      <c r="T79" s="12"/>
      <c r="U79" s="213" t="e">
        <f t="shared" si="4"/>
        <v>#DIV/0!</v>
      </c>
      <c r="V79" s="12"/>
      <c r="W79" s="31">
        <f t="shared" si="5"/>
        <v>0</v>
      </c>
    </row>
    <row r="80" spans="1:23">
      <c r="A80" s="43">
        <v>2019</v>
      </c>
      <c r="B80" s="44" t="s">
        <v>148</v>
      </c>
      <c r="C80" s="44" t="s">
        <v>203</v>
      </c>
      <c r="D80" s="35">
        <v>6.4097241592248555E-2</v>
      </c>
      <c r="E80" s="45">
        <v>0.12211932412335046</v>
      </c>
      <c r="G80" s="32">
        <f t="shared" si="8"/>
        <v>0</v>
      </c>
      <c r="H80" s="18"/>
      <c r="I80" s="31">
        <f t="shared" ref="I80:I104" si="10">SUM($G80*$E80)</f>
        <v>0</v>
      </c>
      <c r="K80" s="215" t="s">
        <v>203</v>
      </c>
      <c r="L80" s="25">
        <v>6.4097241592248555E-2</v>
      </c>
      <c r="M80" s="12"/>
      <c r="N80" s="32">
        <f t="shared" si="9"/>
        <v>0</v>
      </c>
      <c r="O80" s="12"/>
      <c r="P80" s="31">
        <f t="shared" ref="P80:P104" si="11">SUM($N80*$E80)</f>
        <v>0</v>
      </c>
      <c r="R80" s="215" t="s">
        <v>203</v>
      </c>
      <c r="S80" s="211"/>
      <c r="T80" s="12"/>
      <c r="U80" s="213" t="e">
        <f t="shared" ref="U80:U104" si="12">SUM(S80/$B$10)</f>
        <v>#DIV/0!</v>
      </c>
      <c r="V80" s="12"/>
      <c r="W80" s="31">
        <f t="shared" ref="W80:W104" si="13">SUM($S80*$E80)</f>
        <v>0</v>
      </c>
    </row>
    <row r="81" spans="1:23">
      <c r="A81" s="43">
        <v>2019</v>
      </c>
      <c r="B81" s="44" t="s">
        <v>148</v>
      </c>
      <c r="C81" s="44" t="s">
        <v>215</v>
      </c>
      <c r="D81" s="35">
        <v>4.8868513388764627E-2</v>
      </c>
      <c r="E81" s="45">
        <v>0.14646404066295374</v>
      </c>
      <c r="G81" s="32">
        <f t="shared" si="8"/>
        <v>0</v>
      </c>
      <c r="H81" s="18"/>
      <c r="I81" s="31">
        <f t="shared" si="10"/>
        <v>0</v>
      </c>
      <c r="K81" s="215" t="s">
        <v>215</v>
      </c>
      <c r="L81" s="25">
        <v>4.8868513388764627E-2</v>
      </c>
      <c r="M81" s="12"/>
      <c r="N81" s="32">
        <f t="shared" si="9"/>
        <v>0</v>
      </c>
      <c r="O81" s="12"/>
      <c r="P81" s="31">
        <f t="shared" si="11"/>
        <v>0</v>
      </c>
      <c r="R81" s="215" t="s">
        <v>215</v>
      </c>
      <c r="S81" s="211"/>
      <c r="T81" s="12"/>
      <c r="U81" s="213" t="e">
        <f t="shared" si="12"/>
        <v>#DIV/0!</v>
      </c>
      <c r="V81" s="12"/>
      <c r="W81" s="31">
        <f t="shared" si="13"/>
        <v>0</v>
      </c>
    </row>
    <row r="82" spans="1:23">
      <c r="A82" s="43">
        <v>2019</v>
      </c>
      <c r="B82" s="44" t="s">
        <v>148</v>
      </c>
      <c r="C82" s="44" t="s">
        <v>245</v>
      </c>
      <c r="D82" s="35">
        <v>4.8968898871010382E-3</v>
      </c>
      <c r="E82" s="45">
        <v>8.208975517517289E-2</v>
      </c>
      <c r="G82" s="32">
        <f t="shared" si="8"/>
        <v>0</v>
      </c>
      <c r="H82" s="18"/>
      <c r="I82" s="31">
        <f t="shared" si="10"/>
        <v>0</v>
      </c>
      <c r="K82" s="215" t="s">
        <v>245</v>
      </c>
      <c r="L82" s="25">
        <v>4.8968898871010382E-3</v>
      </c>
      <c r="M82" s="12"/>
      <c r="N82" s="32">
        <f t="shared" si="9"/>
        <v>0</v>
      </c>
      <c r="O82" s="12"/>
      <c r="P82" s="31">
        <f t="shared" si="11"/>
        <v>0</v>
      </c>
      <c r="R82" s="215" t="s">
        <v>245</v>
      </c>
      <c r="S82" s="211"/>
      <c r="T82" s="12"/>
      <c r="U82" s="213" t="e">
        <f t="shared" si="12"/>
        <v>#DIV/0!</v>
      </c>
      <c r="V82" s="12"/>
      <c r="W82" s="31">
        <f t="shared" si="13"/>
        <v>0</v>
      </c>
    </row>
    <row r="83" spans="1:23">
      <c r="A83" s="43">
        <v>2019</v>
      </c>
      <c r="B83" s="44" t="s">
        <v>44</v>
      </c>
      <c r="C83" s="44" t="s">
        <v>45</v>
      </c>
      <c r="D83" s="35">
        <v>7.7746498040802208E-4</v>
      </c>
      <c r="E83" s="45">
        <v>5.6429136082955321E-2</v>
      </c>
      <c r="G83" s="32">
        <f t="shared" si="8"/>
        <v>0</v>
      </c>
      <c r="H83" s="18"/>
      <c r="I83" s="31">
        <f t="shared" si="10"/>
        <v>0</v>
      </c>
      <c r="K83" s="215" t="s">
        <v>45</v>
      </c>
      <c r="L83" s="25">
        <v>7.7746498040802208E-4</v>
      </c>
      <c r="M83" s="12"/>
      <c r="N83" s="32">
        <f t="shared" si="9"/>
        <v>0</v>
      </c>
      <c r="O83" s="12"/>
      <c r="P83" s="31">
        <f t="shared" si="11"/>
        <v>0</v>
      </c>
      <c r="R83" s="215" t="s">
        <v>45</v>
      </c>
      <c r="S83" s="211"/>
      <c r="T83" s="12"/>
      <c r="U83" s="213" t="e">
        <f t="shared" si="12"/>
        <v>#DIV/0!</v>
      </c>
      <c r="V83" s="12"/>
      <c r="W83" s="31">
        <f t="shared" si="13"/>
        <v>0</v>
      </c>
    </row>
    <row r="84" spans="1:23">
      <c r="A84" s="43">
        <v>2019</v>
      </c>
      <c r="B84" s="44" t="s">
        <v>44</v>
      </c>
      <c r="C84" s="44" t="s">
        <v>206</v>
      </c>
      <c r="D84" s="35">
        <v>2.7874305142576829E-3</v>
      </c>
      <c r="E84" s="45">
        <v>1.2037632990772297E-2</v>
      </c>
      <c r="G84" s="32">
        <f t="shared" si="8"/>
        <v>0</v>
      </c>
      <c r="H84" s="18"/>
      <c r="I84" s="31">
        <f t="shared" si="10"/>
        <v>0</v>
      </c>
      <c r="K84" s="215" t="s">
        <v>206</v>
      </c>
      <c r="L84" s="25">
        <v>2.7874305142576829E-3</v>
      </c>
      <c r="M84" s="12"/>
      <c r="N84" s="32">
        <f t="shared" si="9"/>
        <v>0</v>
      </c>
      <c r="O84" s="12"/>
      <c r="P84" s="31">
        <f t="shared" si="11"/>
        <v>0</v>
      </c>
      <c r="R84" s="215" t="s">
        <v>206</v>
      </c>
      <c r="S84" s="211"/>
      <c r="T84" s="12"/>
      <c r="U84" s="213" t="e">
        <f t="shared" si="12"/>
        <v>#DIV/0!</v>
      </c>
      <c r="V84" s="12"/>
      <c r="W84" s="31">
        <f t="shared" si="13"/>
        <v>0</v>
      </c>
    </row>
    <row r="85" spans="1:23">
      <c r="A85" s="43">
        <v>2019</v>
      </c>
      <c r="B85" s="44" t="s">
        <v>44</v>
      </c>
      <c r="C85" s="44" t="s">
        <v>212</v>
      </c>
      <c r="D85" s="35">
        <v>3.7759133800438526E-4</v>
      </c>
      <c r="E85" s="45">
        <v>2.0416343911385901E-2</v>
      </c>
      <c r="G85" s="32">
        <f t="shared" si="8"/>
        <v>0</v>
      </c>
      <c r="H85" s="18"/>
      <c r="I85" s="31">
        <f t="shared" si="10"/>
        <v>0</v>
      </c>
      <c r="K85" s="215" t="s">
        <v>212</v>
      </c>
      <c r="L85" s="25">
        <v>3.7759133800438526E-4</v>
      </c>
      <c r="M85" s="12"/>
      <c r="N85" s="32">
        <f t="shared" si="9"/>
        <v>0</v>
      </c>
      <c r="O85" s="12"/>
      <c r="P85" s="31">
        <f t="shared" si="11"/>
        <v>0</v>
      </c>
      <c r="R85" s="215" t="s">
        <v>212</v>
      </c>
      <c r="S85" s="211"/>
      <c r="T85" s="12"/>
      <c r="U85" s="213" t="e">
        <f t="shared" si="12"/>
        <v>#DIV/0!</v>
      </c>
      <c r="V85" s="12"/>
      <c r="W85" s="31">
        <f t="shared" si="13"/>
        <v>0</v>
      </c>
    </row>
    <row r="86" spans="1:23">
      <c r="A86" s="43">
        <v>2019</v>
      </c>
      <c r="B86" s="44" t="s">
        <v>44</v>
      </c>
      <c r="C86" s="44" t="s">
        <v>228</v>
      </c>
      <c r="D86" s="35">
        <v>1.2079605597176325E-4</v>
      </c>
      <c r="E86" s="45">
        <v>4.3192110946086736E-2</v>
      </c>
      <c r="G86" s="32">
        <f t="shared" si="8"/>
        <v>0</v>
      </c>
      <c r="H86" s="18"/>
      <c r="I86" s="31">
        <f t="shared" si="10"/>
        <v>0</v>
      </c>
      <c r="K86" s="215" t="s">
        <v>228</v>
      </c>
      <c r="L86" s="25">
        <v>1.2079605597176325E-4</v>
      </c>
      <c r="M86" s="12"/>
      <c r="N86" s="32">
        <f t="shared" si="9"/>
        <v>0</v>
      </c>
      <c r="O86" s="12"/>
      <c r="P86" s="31">
        <f t="shared" si="11"/>
        <v>0</v>
      </c>
      <c r="R86" s="215" t="s">
        <v>228</v>
      </c>
      <c r="S86" s="211"/>
      <c r="T86" s="12"/>
      <c r="U86" s="213" t="e">
        <f t="shared" si="12"/>
        <v>#DIV/0!</v>
      </c>
      <c r="V86" s="12"/>
      <c r="W86" s="31">
        <f t="shared" si="13"/>
        <v>0</v>
      </c>
    </row>
    <row r="87" spans="1:23">
      <c r="A87" s="43">
        <v>2019</v>
      </c>
      <c r="B87" s="44" t="s">
        <v>17</v>
      </c>
      <c r="C87" s="44" t="s">
        <v>18</v>
      </c>
      <c r="D87" s="35">
        <v>2.7419119236960585E-3</v>
      </c>
      <c r="E87" s="45">
        <v>1.3422253467263744E-2</v>
      </c>
      <c r="G87" s="32">
        <f t="shared" si="8"/>
        <v>0</v>
      </c>
      <c r="H87" s="18"/>
      <c r="I87" s="31">
        <f t="shared" si="10"/>
        <v>0</v>
      </c>
      <c r="K87" s="215" t="s">
        <v>18</v>
      </c>
      <c r="L87" s="25">
        <v>2.7419119236960585E-3</v>
      </c>
      <c r="M87" s="12"/>
      <c r="N87" s="32">
        <f t="shared" si="9"/>
        <v>0</v>
      </c>
      <c r="O87" s="12"/>
      <c r="P87" s="31">
        <f t="shared" si="11"/>
        <v>0</v>
      </c>
      <c r="R87" s="215" t="s">
        <v>18</v>
      </c>
      <c r="S87" s="211"/>
      <c r="T87" s="12"/>
      <c r="U87" s="213" t="e">
        <f t="shared" si="12"/>
        <v>#DIV/0!</v>
      </c>
      <c r="V87" s="12"/>
      <c r="W87" s="31">
        <f t="shared" si="13"/>
        <v>0</v>
      </c>
    </row>
    <row r="88" spans="1:23">
      <c r="A88" s="43">
        <v>2019</v>
      </c>
      <c r="B88" s="44" t="s">
        <v>17</v>
      </c>
      <c r="C88" s="44" t="s">
        <v>174</v>
      </c>
      <c r="D88" s="35">
        <v>3.6129850424488205E-3</v>
      </c>
      <c r="E88" s="45">
        <v>1.7464716864954731E-2</v>
      </c>
      <c r="G88" s="32">
        <f t="shared" si="8"/>
        <v>0</v>
      </c>
      <c r="H88" s="18"/>
      <c r="I88" s="31">
        <f t="shared" si="10"/>
        <v>0</v>
      </c>
      <c r="K88" s="215" t="s">
        <v>174</v>
      </c>
      <c r="L88" s="25">
        <v>3.6129850424488205E-3</v>
      </c>
      <c r="M88" s="12"/>
      <c r="N88" s="32">
        <f t="shared" si="9"/>
        <v>0</v>
      </c>
      <c r="O88" s="12"/>
      <c r="P88" s="31">
        <f t="shared" si="11"/>
        <v>0</v>
      </c>
      <c r="R88" s="215" t="s">
        <v>174</v>
      </c>
      <c r="S88" s="211"/>
      <c r="T88" s="12"/>
      <c r="U88" s="213" t="e">
        <f t="shared" si="12"/>
        <v>#DIV/0!</v>
      </c>
      <c r="V88" s="12"/>
      <c r="W88" s="31">
        <f t="shared" si="13"/>
        <v>0</v>
      </c>
    </row>
    <row r="89" spans="1:23">
      <c r="A89" s="43">
        <v>2019</v>
      </c>
      <c r="B89" s="44" t="s">
        <v>17</v>
      </c>
      <c r="C89" s="44" t="s">
        <v>108</v>
      </c>
      <c r="D89" s="35">
        <v>4.8797035871943851E-3</v>
      </c>
      <c r="E89" s="45">
        <v>3.493175458051926E-2</v>
      </c>
      <c r="G89" s="32">
        <f t="shared" si="8"/>
        <v>0</v>
      </c>
      <c r="H89" s="18"/>
      <c r="I89" s="31">
        <f t="shared" si="10"/>
        <v>0</v>
      </c>
      <c r="K89" s="215" t="s">
        <v>108</v>
      </c>
      <c r="L89" s="25">
        <v>4.8797035871943851E-3</v>
      </c>
      <c r="M89" s="12"/>
      <c r="N89" s="32">
        <f t="shared" si="9"/>
        <v>0</v>
      </c>
      <c r="O89" s="12"/>
      <c r="P89" s="31">
        <f t="shared" si="11"/>
        <v>0</v>
      </c>
      <c r="R89" s="215" t="s">
        <v>108</v>
      </c>
      <c r="S89" s="211"/>
      <c r="T89" s="12"/>
      <c r="U89" s="213" t="e">
        <f t="shared" si="12"/>
        <v>#DIV/0!</v>
      </c>
      <c r="V89" s="12"/>
      <c r="W89" s="31">
        <f t="shared" si="13"/>
        <v>0</v>
      </c>
    </row>
    <row r="90" spans="1:23">
      <c r="A90" s="43">
        <v>2019</v>
      </c>
      <c r="B90" s="44" t="s">
        <v>17</v>
      </c>
      <c r="C90" s="44" t="s">
        <v>234</v>
      </c>
      <c r="D90" s="35">
        <v>1.1837894659478864E-2</v>
      </c>
      <c r="E90" s="45">
        <v>2.861594089725571E-2</v>
      </c>
      <c r="G90" s="32">
        <f t="shared" si="8"/>
        <v>0</v>
      </c>
      <c r="H90" s="18"/>
      <c r="I90" s="31">
        <f t="shared" si="10"/>
        <v>0</v>
      </c>
      <c r="K90" s="215" t="s">
        <v>234</v>
      </c>
      <c r="L90" s="25">
        <v>1.1837894659478864E-2</v>
      </c>
      <c r="M90" s="12"/>
      <c r="N90" s="32">
        <f t="shared" si="9"/>
        <v>0</v>
      </c>
      <c r="O90" s="12"/>
      <c r="P90" s="31">
        <f t="shared" si="11"/>
        <v>0</v>
      </c>
      <c r="R90" s="215" t="s">
        <v>234</v>
      </c>
      <c r="S90" s="211"/>
      <c r="T90" s="12"/>
      <c r="U90" s="213" t="e">
        <f t="shared" si="12"/>
        <v>#DIV/0!</v>
      </c>
      <c r="V90" s="12"/>
      <c r="W90" s="31">
        <f t="shared" si="13"/>
        <v>0</v>
      </c>
    </row>
    <row r="91" spans="1:23">
      <c r="A91" s="43">
        <v>2019</v>
      </c>
      <c r="B91" s="44" t="s">
        <v>3</v>
      </c>
      <c r="C91" s="44" t="s">
        <v>4</v>
      </c>
      <c r="D91" s="35">
        <v>1.4306945744142074E-2</v>
      </c>
      <c r="E91" s="45">
        <v>2.7847440924598836E-2</v>
      </c>
      <c r="G91" s="32">
        <f t="shared" si="8"/>
        <v>0</v>
      </c>
      <c r="H91" s="18"/>
      <c r="I91" s="31">
        <f t="shared" si="10"/>
        <v>0</v>
      </c>
      <c r="K91" s="215" t="s">
        <v>4</v>
      </c>
      <c r="L91" s="25">
        <v>1.4306945744142074E-2</v>
      </c>
      <c r="M91" s="12"/>
      <c r="N91" s="32">
        <f t="shared" si="9"/>
        <v>0</v>
      </c>
      <c r="O91" s="12"/>
      <c r="P91" s="31">
        <f t="shared" si="11"/>
        <v>0</v>
      </c>
      <c r="R91" s="215" t="s">
        <v>4</v>
      </c>
      <c r="S91" s="211"/>
      <c r="T91" s="12"/>
      <c r="U91" s="213" t="e">
        <f t="shared" si="12"/>
        <v>#DIV/0!</v>
      </c>
      <c r="V91" s="12"/>
      <c r="W91" s="31">
        <f t="shared" si="13"/>
        <v>0</v>
      </c>
    </row>
    <row r="92" spans="1:23">
      <c r="A92" s="43">
        <v>2019</v>
      </c>
      <c r="B92" s="44" t="s">
        <v>3</v>
      </c>
      <c r="C92" s="44" t="s">
        <v>7</v>
      </c>
      <c r="D92" s="35">
        <v>5.1477999410871361E-2</v>
      </c>
      <c r="E92" s="45">
        <v>2.1902869288768997E-2</v>
      </c>
      <c r="G92" s="32">
        <f t="shared" si="8"/>
        <v>0</v>
      </c>
      <c r="H92" s="18"/>
      <c r="I92" s="31">
        <f t="shared" si="10"/>
        <v>0</v>
      </c>
      <c r="K92" s="215" t="s">
        <v>7</v>
      </c>
      <c r="L92" s="25">
        <v>5.1477999410871361E-2</v>
      </c>
      <c r="M92" s="12"/>
      <c r="N92" s="32">
        <f t="shared" si="9"/>
        <v>0</v>
      </c>
      <c r="O92" s="12"/>
      <c r="P92" s="31">
        <f t="shared" si="11"/>
        <v>0</v>
      </c>
      <c r="R92" s="215" t="s">
        <v>7</v>
      </c>
      <c r="S92" s="211"/>
      <c r="T92" s="12"/>
      <c r="U92" s="213" t="e">
        <f t="shared" si="12"/>
        <v>#DIV/0!</v>
      </c>
      <c r="V92" s="12"/>
      <c r="W92" s="31">
        <f t="shared" si="13"/>
        <v>0</v>
      </c>
    </row>
    <row r="93" spans="1:23">
      <c r="A93" s="43">
        <v>2019</v>
      </c>
      <c r="B93" s="44" t="s">
        <v>3</v>
      </c>
      <c r="C93" s="44" t="s">
        <v>14</v>
      </c>
      <c r="D93" s="35">
        <v>8.2710623950435387E-3</v>
      </c>
      <c r="E93" s="45">
        <v>5.6533481939985343E-2</v>
      </c>
      <c r="G93" s="32">
        <f t="shared" si="8"/>
        <v>0</v>
      </c>
      <c r="H93" s="18"/>
      <c r="I93" s="31">
        <f t="shared" si="10"/>
        <v>0</v>
      </c>
      <c r="K93" s="215" t="s">
        <v>14</v>
      </c>
      <c r="L93" s="25">
        <v>8.2710623950435387E-3</v>
      </c>
      <c r="M93" s="12"/>
      <c r="N93" s="32">
        <f t="shared" si="9"/>
        <v>0</v>
      </c>
      <c r="O93" s="12"/>
      <c r="P93" s="31">
        <f t="shared" si="11"/>
        <v>0</v>
      </c>
      <c r="R93" s="215" t="s">
        <v>14</v>
      </c>
      <c r="S93" s="211"/>
      <c r="T93" s="12"/>
      <c r="U93" s="213" t="e">
        <f t="shared" si="12"/>
        <v>#DIV/0!</v>
      </c>
      <c r="V93" s="12"/>
      <c r="W93" s="31">
        <f t="shared" si="13"/>
        <v>0</v>
      </c>
    </row>
    <row r="94" spans="1:23">
      <c r="A94" s="43">
        <v>2019</v>
      </c>
      <c r="B94" s="44" t="s">
        <v>3</v>
      </c>
      <c r="C94" s="44" t="s">
        <v>136</v>
      </c>
      <c r="D94" s="35">
        <v>2.5321363075635892E-5</v>
      </c>
      <c r="E94" s="45">
        <v>7.9428941655737731E-2</v>
      </c>
      <c r="G94" s="32">
        <f t="shared" si="8"/>
        <v>0</v>
      </c>
      <c r="H94" s="18"/>
      <c r="I94" s="31">
        <f t="shared" si="10"/>
        <v>0</v>
      </c>
      <c r="K94" s="215" t="s">
        <v>136</v>
      </c>
      <c r="L94" s="25">
        <v>2.5321363075635892E-5</v>
      </c>
      <c r="M94" s="12"/>
      <c r="N94" s="32">
        <f t="shared" si="9"/>
        <v>0</v>
      </c>
      <c r="O94" s="12"/>
      <c r="P94" s="31">
        <f t="shared" si="11"/>
        <v>0</v>
      </c>
      <c r="R94" s="215" t="s">
        <v>136</v>
      </c>
      <c r="S94" s="211"/>
      <c r="T94" s="12"/>
      <c r="U94" s="213" t="e">
        <f t="shared" si="12"/>
        <v>#DIV/0!</v>
      </c>
      <c r="V94" s="12"/>
      <c r="W94" s="31">
        <f t="shared" si="13"/>
        <v>0</v>
      </c>
    </row>
    <row r="95" spans="1:23">
      <c r="A95" s="43">
        <v>2019</v>
      </c>
      <c r="B95" s="44" t="s">
        <v>3</v>
      </c>
      <c r="C95" s="44" t="s">
        <v>139</v>
      </c>
      <c r="D95" s="35">
        <v>2.2811810412783138E-3</v>
      </c>
      <c r="E95" s="45">
        <v>5.3887036126021963E-2</v>
      </c>
      <c r="G95" s="32">
        <f t="shared" si="8"/>
        <v>0</v>
      </c>
      <c r="H95" s="18"/>
      <c r="I95" s="31">
        <f t="shared" si="10"/>
        <v>0</v>
      </c>
      <c r="K95" s="215" t="s">
        <v>139</v>
      </c>
      <c r="L95" s="25">
        <v>2.2811810412783138E-3</v>
      </c>
      <c r="M95" s="12"/>
      <c r="N95" s="32">
        <f t="shared" si="9"/>
        <v>0</v>
      </c>
      <c r="O95" s="12"/>
      <c r="P95" s="31">
        <f t="shared" si="11"/>
        <v>0</v>
      </c>
      <c r="R95" s="215" t="s">
        <v>139</v>
      </c>
      <c r="S95" s="211"/>
      <c r="T95" s="12"/>
      <c r="U95" s="213" t="e">
        <f t="shared" si="12"/>
        <v>#DIV/0!</v>
      </c>
      <c r="V95" s="12"/>
      <c r="W95" s="31">
        <f t="shared" si="13"/>
        <v>0</v>
      </c>
    </row>
    <row r="96" spans="1:23">
      <c r="A96" s="43">
        <v>2019</v>
      </c>
      <c r="B96" s="44" t="s">
        <v>3</v>
      </c>
      <c r="C96" s="44" t="s">
        <v>157</v>
      </c>
      <c r="D96" s="35">
        <v>3.6895113035191529E-3</v>
      </c>
      <c r="E96" s="45">
        <v>4.4366743155493764E-2</v>
      </c>
      <c r="G96" s="32">
        <f t="shared" si="8"/>
        <v>0</v>
      </c>
      <c r="H96" s="18"/>
      <c r="I96" s="31">
        <f t="shared" si="10"/>
        <v>0</v>
      </c>
      <c r="K96" s="215" t="s">
        <v>157</v>
      </c>
      <c r="L96" s="25">
        <v>3.6895113035191529E-3</v>
      </c>
      <c r="M96" s="12"/>
      <c r="N96" s="32">
        <f t="shared" si="9"/>
        <v>0</v>
      </c>
      <c r="O96" s="12"/>
      <c r="P96" s="31">
        <f t="shared" si="11"/>
        <v>0</v>
      </c>
      <c r="R96" s="215" t="s">
        <v>157</v>
      </c>
      <c r="S96" s="211"/>
      <c r="T96" s="12"/>
      <c r="U96" s="213" t="e">
        <f t="shared" si="12"/>
        <v>#DIV/0!</v>
      </c>
      <c r="V96" s="12"/>
      <c r="W96" s="31">
        <f t="shared" si="13"/>
        <v>0</v>
      </c>
    </row>
    <row r="97" spans="1:23">
      <c r="A97" s="43">
        <v>2019</v>
      </c>
      <c r="B97" s="44" t="s">
        <v>3</v>
      </c>
      <c r="C97" s="44" t="s">
        <v>48</v>
      </c>
      <c r="D97" s="35">
        <v>2.3911781317149539E-3</v>
      </c>
      <c r="E97" s="45">
        <v>4.1190509328106008E-2</v>
      </c>
      <c r="G97" s="32">
        <f t="shared" si="8"/>
        <v>0</v>
      </c>
      <c r="H97" s="18"/>
      <c r="I97" s="31">
        <f t="shared" si="10"/>
        <v>0</v>
      </c>
      <c r="K97" s="215" t="s">
        <v>48</v>
      </c>
      <c r="L97" s="25">
        <v>2.3911781317149539E-3</v>
      </c>
      <c r="M97" s="12"/>
      <c r="N97" s="32">
        <f t="shared" si="9"/>
        <v>0</v>
      </c>
      <c r="O97" s="12"/>
      <c r="P97" s="31">
        <f t="shared" si="11"/>
        <v>0</v>
      </c>
      <c r="R97" s="215" t="s">
        <v>48</v>
      </c>
      <c r="S97" s="211"/>
      <c r="T97" s="12"/>
      <c r="U97" s="213" t="e">
        <f t="shared" si="12"/>
        <v>#DIV/0!</v>
      </c>
      <c r="V97" s="12"/>
      <c r="W97" s="31">
        <f t="shared" si="13"/>
        <v>0</v>
      </c>
    </row>
    <row r="98" spans="1:23">
      <c r="A98" s="43">
        <v>2019</v>
      </c>
      <c r="B98" s="44" t="s">
        <v>3</v>
      </c>
      <c r="C98" s="44" t="s">
        <v>199</v>
      </c>
      <c r="D98" s="35">
        <v>3.7860203205915738E-4</v>
      </c>
      <c r="E98" s="45">
        <v>2.9095275286594901E-2</v>
      </c>
      <c r="G98" s="32">
        <f t="shared" si="8"/>
        <v>0</v>
      </c>
      <c r="H98" s="18"/>
      <c r="I98" s="31">
        <f t="shared" si="10"/>
        <v>0</v>
      </c>
      <c r="K98" s="215" t="s">
        <v>199</v>
      </c>
      <c r="L98" s="25">
        <v>3.7860203205915738E-4</v>
      </c>
      <c r="M98" s="12"/>
      <c r="N98" s="32">
        <f t="shared" si="9"/>
        <v>0</v>
      </c>
      <c r="O98" s="12"/>
      <c r="P98" s="31">
        <f t="shared" si="11"/>
        <v>0</v>
      </c>
      <c r="R98" s="215" t="s">
        <v>199</v>
      </c>
      <c r="S98" s="211"/>
      <c r="T98" s="12"/>
      <c r="U98" s="213" t="e">
        <f t="shared" si="12"/>
        <v>#DIV/0!</v>
      </c>
      <c r="V98" s="12"/>
      <c r="W98" s="31">
        <f t="shared" si="13"/>
        <v>0</v>
      </c>
    </row>
    <row r="99" spans="1:23">
      <c r="A99" s="43">
        <v>2019</v>
      </c>
      <c r="B99" s="44" t="s">
        <v>3</v>
      </c>
      <c r="C99" s="44" t="s">
        <v>88</v>
      </c>
      <c r="D99" s="35">
        <v>6.9332383391045712E-3</v>
      </c>
      <c r="E99" s="45">
        <v>4.950283234932449E-2</v>
      </c>
      <c r="G99" s="32">
        <f t="shared" si="8"/>
        <v>0</v>
      </c>
      <c r="H99" s="18"/>
      <c r="I99" s="31">
        <f t="shared" si="10"/>
        <v>0</v>
      </c>
      <c r="K99" s="215" t="s">
        <v>88</v>
      </c>
      <c r="L99" s="25">
        <v>6.9332383391045712E-3</v>
      </c>
      <c r="M99" s="12"/>
      <c r="N99" s="32">
        <f t="shared" si="9"/>
        <v>0</v>
      </c>
      <c r="O99" s="12"/>
      <c r="P99" s="31">
        <f t="shared" si="11"/>
        <v>0</v>
      </c>
      <c r="R99" s="215" t="s">
        <v>88</v>
      </c>
      <c r="S99" s="211"/>
      <c r="T99" s="12"/>
      <c r="U99" s="213" t="e">
        <f t="shared" si="12"/>
        <v>#DIV/0!</v>
      </c>
      <c r="V99" s="12"/>
      <c r="W99" s="31">
        <f t="shared" si="13"/>
        <v>0</v>
      </c>
    </row>
    <row r="100" spans="1:23">
      <c r="A100" s="43">
        <v>2019</v>
      </c>
      <c r="B100" s="44" t="s">
        <v>3</v>
      </c>
      <c r="C100" s="44" t="s">
        <v>91</v>
      </c>
      <c r="D100" s="35">
        <v>1.3921885712395601E-2</v>
      </c>
      <c r="E100" s="45">
        <v>5.9938443703548422E-2</v>
      </c>
      <c r="G100" s="32">
        <f t="shared" si="8"/>
        <v>0</v>
      </c>
      <c r="H100" s="18"/>
      <c r="I100" s="31">
        <f t="shared" si="10"/>
        <v>0</v>
      </c>
      <c r="K100" s="215" t="s">
        <v>91</v>
      </c>
      <c r="L100" s="25">
        <v>1.3921885712395601E-2</v>
      </c>
      <c r="M100" s="12"/>
      <c r="N100" s="32">
        <f t="shared" si="9"/>
        <v>0</v>
      </c>
      <c r="O100" s="12"/>
      <c r="P100" s="31">
        <f t="shared" si="11"/>
        <v>0</v>
      </c>
      <c r="R100" s="215" t="s">
        <v>91</v>
      </c>
      <c r="S100" s="211"/>
      <c r="T100" s="12"/>
      <c r="U100" s="213" t="e">
        <f t="shared" si="12"/>
        <v>#DIV/0!</v>
      </c>
      <c r="V100" s="12"/>
      <c r="W100" s="31">
        <f t="shared" si="13"/>
        <v>0</v>
      </c>
    </row>
    <row r="101" spans="1:23">
      <c r="A101" s="43">
        <v>2019</v>
      </c>
      <c r="B101" s="44" t="s">
        <v>3</v>
      </c>
      <c r="C101" s="44" t="s">
        <v>99</v>
      </c>
      <c r="D101" s="35">
        <v>7.5310097482715358E-3</v>
      </c>
      <c r="E101" s="45">
        <v>0.19523708899683384</v>
      </c>
      <c r="G101" s="32">
        <f t="shared" si="8"/>
        <v>0</v>
      </c>
      <c r="H101" s="18"/>
      <c r="I101" s="31">
        <f t="shared" si="10"/>
        <v>0</v>
      </c>
      <c r="K101" s="215" t="s">
        <v>99</v>
      </c>
      <c r="L101" s="25">
        <v>7.5310097482715358E-3</v>
      </c>
      <c r="M101" s="12"/>
      <c r="N101" s="32">
        <f t="shared" si="9"/>
        <v>0</v>
      </c>
      <c r="O101" s="12"/>
      <c r="P101" s="31">
        <f t="shared" si="11"/>
        <v>0</v>
      </c>
      <c r="R101" s="215" t="s">
        <v>99</v>
      </c>
      <c r="S101" s="211"/>
      <c r="T101" s="12"/>
      <c r="U101" s="213" t="e">
        <f t="shared" si="12"/>
        <v>#DIV/0!</v>
      </c>
      <c r="V101" s="12"/>
      <c r="W101" s="31">
        <f t="shared" si="13"/>
        <v>0</v>
      </c>
    </row>
    <row r="102" spans="1:23">
      <c r="A102" s="43">
        <v>2019</v>
      </c>
      <c r="B102" s="44" t="s">
        <v>122</v>
      </c>
      <c r="C102" s="44" t="s">
        <v>123</v>
      </c>
      <c r="D102" s="35">
        <v>1.2703894953762996E-2</v>
      </c>
      <c r="E102" s="45">
        <v>5.7691498274537137E-2</v>
      </c>
      <c r="G102" s="32">
        <f t="shared" si="8"/>
        <v>0</v>
      </c>
      <c r="H102" s="18"/>
      <c r="I102" s="31">
        <f t="shared" si="10"/>
        <v>0</v>
      </c>
      <c r="K102" s="215" t="s">
        <v>123</v>
      </c>
      <c r="L102" s="25">
        <v>1.2703894953762996E-2</v>
      </c>
      <c r="M102" s="12"/>
      <c r="N102" s="32">
        <f t="shared" si="9"/>
        <v>0</v>
      </c>
      <c r="O102" s="12"/>
      <c r="P102" s="31">
        <f t="shared" si="11"/>
        <v>0</v>
      </c>
      <c r="R102" s="215" t="s">
        <v>123</v>
      </c>
      <c r="S102" s="211"/>
      <c r="T102" s="12"/>
      <c r="U102" s="213" t="e">
        <f t="shared" si="12"/>
        <v>#DIV/0!</v>
      </c>
      <c r="V102" s="12"/>
      <c r="W102" s="31">
        <f t="shared" si="13"/>
        <v>0</v>
      </c>
    </row>
    <row r="103" spans="1:23">
      <c r="A103" s="43">
        <v>2019</v>
      </c>
      <c r="B103" s="44" t="s">
        <v>122</v>
      </c>
      <c r="C103" s="44" t="s">
        <v>251</v>
      </c>
      <c r="D103" s="35">
        <v>8.9191263544657093E-4</v>
      </c>
      <c r="E103" s="45">
        <v>4.7193104052173057E-2</v>
      </c>
      <c r="G103" s="32">
        <f t="shared" si="8"/>
        <v>0</v>
      </c>
      <c r="H103" s="18"/>
      <c r="I103" s="31">
        <f t="shared" si="10"/>
        <v>0</v>
      </c>
      <c r="K103" s="215" t="s">
        <v>251</v>
      </c>
      <c r="L103" s="25">
        <v>8.9191263544657093E-4</v>
      </c>
      <c r="M103" s="12"/>
      <c r="N103" s="32">
        <f t="shared" si="9"/>
        <v>0</v>
      </c>
      <c r="O103" s="12"/>
      <c r="P103" s="31">
        <f t="shared" si="11"/>
        <v>0</v>
      </c>
      <c r="R103" s="215" t="s">
        <v>251</v>
      </c>
      <c r="S103" s="211"/>
      <c r="T103" s="12"/>
      <c r="U103" s="213" t="e">
        <f t="shared" si="12"/>
        <v>#DIV/0!</v>
      </c>
      <c r="V103" s="12"/>
      <c r="W103" s="31">
        <f t="shared" si="13"/>
        <v>0</v>
      </c>
    </row>
    <row r="104" spans="1:23" s="7" customFormat="1" ht="15" thickBot="1">
      <c r="A104" s="46">
        <v>2019</v>
      </c>
      <c r="B104" s="47" t="s">
        <v>70</v>
      </c>
      <c r="C104" s="47" t="s">
        <v>71</v>
      </c>
      <c r="D104" s="48">
        <v>1.3320637074584617E-6</v>
      </c>
      <c r="E104" s="49">
        <v>4.2424122917014469E-3</v>
      </c>
      <c r="G104" s="32">
        <f t="shared" si="8"/>
        <v>0</v>
      </c>
      <c r="H104" s="18"/>
      <c r="I104" s="31">
        <f t="shared" si="10"/>
        <v>0</v>
      </c>
      <c r="K104" s="149" t="s">
        <v>71</v>
      </c>
      <c r="L104" s="25">
        <v>1.3320637074584617E-6</v>
      </c>
      <c r="M104" s="12"/>
      <c r="N104" s="32">
        <f t="shared" si="9"/>
        <v>0</v>
      </c>
      <c r="O104" s="12"/>
      <c r="P104" s="31">
        <f t="shared" si="11"/>
        <v>0</v>
      </c>
      <c r="R104" s="149" t="s">
        <v>71</v>
      </c>
      <c r="S104" s="211"/>
      <c r="T104" s="12"/>
      <c r="U104" s="213" t="e">
        <f t="shared" si="12"/>
        <v>#DIV/0!</v>
      </c>
      <c r="V104" s="12"/>
      <c r="W104" s="31">
        <f t="shared" si="13"/>
        <v>0</v>
      </c>
    </row>
    <row r="105" spans="1:23" ht="15" thickBot="1">
      <c r="A105" s="37"/>
      <c r="B105" s="20"/>
      <c r="C105" s="20"/>
      <c r="D105" s="38"/>
      <c r="G105" s="18"/>
      <c r="H105" s="18"/>
      <c r="I105" s="18"/>
      <c r="K105" s="12"/>
      <c r="L105" s="12"/>
      <c r="M105" s="12"/>
      <c r="N105" s="12"/>
      <c r="O105" s="12"/>
      <c r="P105" s="12"/>
      <c r="R105" s="12"/>
      <c r="S105" s="212"/>
      <c r="T105" s="12"/>
      <c r="U105" s="12"/>
      <c r="V105" s="12"/>
      <c r="W105" s="12"/>
    </row>
    <row r="106" spans="1:23" ht="15" thickBot="1">
      <c r="D106" s="36">
        <f>SUM(D15:D105)</f>
        <v>1</v>
      </c>
      <c r="G106" s="18"/>
      <c r="H106" s="18"/>
      <c r="I106" s="34">
        <f>SUM(I15:I104)</f>
        <v>0</v>
      </c>
      <c r="K106" s="12"/>
      <c r="L106" s="36">
        <f>SUM(L15:L105)</f>
        <v>1</v>
      </c>
      <c r="M106" s="12"/>
      <c r="N106" s="12"/>
      <c r="O106" s="12"/>
      <c r="P106" s="34">
        <f>SUM(P15:P104)</f>
        <v>0</v>
      </c>
      <c r="R106" s="12"/>
      <c r="S106" s="212"/>
      <c r="T106" s="12"/>
      <c r="U106" s="36" t="e">
        <f>SUM(U15:U105)</f>
        <v>#DIV/0!</v>
      </c>
      <c r="V106" s="12"/>
      <c r="W106" s="34">
        <f>SUM(W15:W104)</f>
        <v>0</v>
      </c>
    </row>
    <row r="107" spans="1:23" ht="15" thickBot="1">
      <c r="C107" s="6"/>
      <c r="D107" s="15" t="s">
        <v>260</v>
      </c>
      <c r="G107" s="18"/>
      <c r="H107" s="18"/>
      <c r="I107" s="18" t="s">
        <v>255</v>
      </c>
      <c r="K107" s="12"/>
      <c r="L107" s="50" t="s">
        <v>260</v>
      </c>
      <c r="M107" s="12"/>
      <c r="N107" s="12"/>
      <c r="O107" s="12"/>
      <c r="P107" s="12" t="s">
        <v>255</v>
      </c>
      <c r="R107" s="12"/>
      <c r="S107" s="212"/>
      <c r="T107" s="12"/>
      <c r="U107" s="50" t="s">
        <v>260</v>
      </c>
      <c r="V107" s="12"/>
      <c r="W107" s="12" t="s">
        <v>255</v>
      </c>
    </row>
    <row r="108" spans="1:23" ht="15" thickBot="1">
      <c r="G108" s="33">
        <f>SUM(G15:G104)</f>
        <v>0</v>
      </c>
      <c r="H108" s="18"/>
      <c r="I108" s="18"/>
      <c r="K108" s="12"/>
      <c r="L108" s="12"/>
      <c r="M108" s="12"/>
      <c r="N108" s="33">
        <f>SUM(N15:N104)</f>
        <v>0</v>
      </c>
      <c r="O108" s="12"/>
      <c r="P108" s="12"/>
      <c r="R108" s="12"/>
      <c r="S108" s="34">
        <f>SUM(S15:S104)</f>
        <v>0</v>
      </c>
      <c r="T108" s="12"/>
      <c r="U108" s="12"/>
      <c r="V108" s="12"/>
      <c r="W108" s="12"/>
    </row>
    <row r="109" spans="1:23">
      <c r="G109" s="18" t="s">
        <v>256</v>
      </c>
      <c r="H109" s="18"/>
      <c r="I109" s="18"/>
      <c r="K109" s="12"/>
      <c r="L109" s="12"/>
      <c r="M109" s="12"/>
      <c r="N109" s="12" t="s">
        <v>256</v>
      </c>
      <c r="O109" s="12"/>
      <c r="P109" s="12"/>
      <c r="R109" s="12"/>
      <c r="S109" s="12" t="s">
        <v>256</v>
      </c>
      <c r="T109" s="12"/>
      <c r="U109" s="12"/>
      <c r="V109" s="12"/>
      <c r="W109" s="12"/>
    </row>
  </sheetData>
  <autoFilter ref="A14:E104" xr:uid="{05297515-F12C-44AD-8C66-8C2BE1FF55D3}"/>
  <sortState xmlns:xlrd2="http://schemas.microsoft.com/office/spreadsheetml/2017/richdata2" ref="A15:E104">
    <sortCondition ref="B15:B104"/>
    <sortCondition ref="C15:C104"/>
  </sortState>
  <mergeCells count="1">
    <mergeCell ref="A7:C7"/>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17C4-A0F8-4F5C-81D3-C0BDB2F67129}">
  <dimension ref="A6:AG125"/>
  <sheetViews>
    <sheetView zoomScale="60" zoomScaleNormal="60" workbookViewId="0">
      <pane ySplit="20" topLeftCell="A21" activePane="bottomLeft" state="frozen"/>
      <selection activeCell="J5" sqref="J5"/>
      <selection pane="bottomLeft" activeCell="B2" sqref="B2"/>
    </sheetView>
  </sheetViews>
  <sheetFormatPr defaultColWidth="9.44140625" defaultRowHeight="14.4"/>
  <cols>
    <col min="1" max="1" width="9.44140625" style="2"/>
    <col min="2" max="2" width="29.5546875" style="2" bestFit="1" customWidth="1"/>
    <col min="3" max="3" width="28" style="2" customWidth="1"/>
    <col min="4" max="4" width="10.44140625" style="7" bestFit="1" customWidth="1"/>
    <col min="5" max="5" width="14.109375" style="7" customWidth="1"/>
    <col min="6" max="6" width="17.33203125" style="7" bestFit="1" customWidth="1"/>
    <col min="7" max="7" width="15.5546875" style="7" customWidth="1"/>
    <col min="8" max="8" width="12.21875" style="7" customWidth="1"/>
    <col min="9" max="9" width="17.88671875" style="7" bestFit="1" customWidth="1"/>
    <col min="10" max="10" width="11.109375" style="68" customWidth="1"/>
    <col min="11" max="11" width="36.109375" style="7" customWidth="1"/>
    <col min="12" max="12" width="15.44140625" style="7" customWidth="1"/>
    <col min="13" max="13" width="21" style="7" bestFit="1" customWidth="1"/>
    <col min="14" max="14" width="17.6640625" style="7" bestFit="1" customWidth="1"/>
    <col min="15" max="15" width="18.44140625" style="7" customWidth="1"/>
    <col min="16" max="16" width="22.6640625" style="7" customWidth="1"/>
    <col min="17" max="17" width="12.44140625" style="7" customWidth="1"/>
    <col min="18" max="18" width="26.21875" style="104" customWidth="1"/>
    <col min="19" max="19" width="22.44140625" style="86" bestFit="1" customWidth="1"/>
    <col min="20" max="20" width="21.109375" style="10" bestFit="1" customWidth="1"/>
    <col min="21" max="21" width="25.77734375" style="10" bestFit="1" customWidth="1"/>
    <col min="22" max="22" width="27.88671875" style="87" customWidth="1"/>
    <col min="23" max="23" width="35.5546875" style="13" customWidth="1"/>
    <col min="24" max="24" width="25.6640625" style="10" bestFit="1" customWidth="1"/>
    <col min="25" max="25" width="27.33203125" style="86" customWidth="1"/>
    <col min="26" max="26" width="34.5546875" style="10" bestFit="1" customWidth="1"/>
    <col min="27" max="27" width="35.44140625" style="10" bestFit="1" customWidth="1"/>
    <col min="28" max="28" width="31" style="10" bestFit="1" customWidth="1"/>
    <col min="29" max="29" width="28" style="2" customWidth="1"/>
    <col min="30" max="30" width="178.44140625" style="2" bestFit="1" customWidth="1"/>
    <col min="31" max="31" width="14.44140625" style="2" bestFit="1" customWidth="1"/>
    <col min="32" max="32" width="11.44140625" style="2" bestFit="1" customWidth="1"/>
    <col min="33" max="33" width="14.44140625" style="2" bestFit="1" customWidth="1"/>
    <col min="34" max="34" width="11.44140625" style="2" bestFit="1" customWidth="1"/>
    <col min="35" max="35" width="14" style="2" bestFit="1" customWidth="1"/>
    <col min="36" max="16384" width="9.44140625" style="2"/>
  </cols>
  <sheetData>
    <row r="6" spans="1:30" ht="25.8">
      <c r="A6" s="198" t="s">
        <v>339</v>
      </c>
    </row>
    <row r="8" spans="1:30" ht="15.6">
      <c r="B8" s="185" t="s">
        <v>346</v>
      </c>
    </row>
    <row r="9" spans="1:30" ht="15.6">
      <c r="B9" s="185" t="s">
        <v>343</v>
      </c>
    </row>
    <row r="10" spans="1:30" ht="15.6">
      <c r="B10" s="185" t="s">
        <v>340</v>
      </c>
    </row>
    <row r="11" spans="1:30" ht="15.6">
      <c r="B11" s="185" t="s">
        <v>341</v>
      </c>
    </row>
    <row r="12" spans="1:30" ht="15.6">
      <c r="B12" s="185" t="s">
        <v>342</v>
      </c>
      <c r="R12" s="225" t="s">
        <v>314</v>
      </c>
      <c r="S12" s="226"/>
      <c r="T12" s="226"/>
      <c r="U12" s="227"/>
      <c r="V12" s="227"/>
      <c r="W12" s="227"/>
      <c r="X12" s="227"/>
      <c r="Y12" s="227"/>
      <c r="Z12" s="227"/>
      <c r="AA12" s="227"/>
      <c r="AB12" s="227"/>
      <c r="AC12" s="228"/>
      <c r="AD12" s="228"/>
    </row>
    <row r="13" spans="1:30" ht="15.6">
      <c r="B13" s="185" t="s">
        <v>344</v>
      </c>
      <c r="R13" s="229"/>
      <c r="S13" s="228"/>
      <c r="T13" s="228"/>
      <c r="U13" s="228"/>
      <c r="V13" s="228"/>
      <c r="W13" s="228"/>
      <c r="X13" s="228"/>
      <c r="Y13" s="228"/>
      <c r="Z13" s="228"/>
      <c r="AA13" s="228"/>
      <c r="AB13" s="228"/>
      <c r="AC13" s="228"/>
      <c r="AD13" s="228"/>
    </row>
    <row r="14" spans="1:30" ht="27.6" customHeight="1">
      <c r="B14" s="199" t="s">
        <v>345</v>
      </c>
      <c r="R14" s="246" t="s">
        <v>299</v>
      </c>
      <c r="S14" s="247"/>
      <c r="T14" s="247"/>
      <c r="U14" s="247"/>
      <c r="V14" s="252" t="s">
        <v>309</v>
      </c>
      <c r="W14" s="253"/>
      <c r="X14" s="242" t="s">
        <v>317</v>
      </c>
      <c r="Y14" s="243"/>
      <c r="Z14" s="243"/>
      <c r="AA14" s="243"/>
      <c r="AB14" s="244" t="s">
        <v>333</v>
      </c>
      <c r="AC14" s="245"/>
      <c r="AD14" s="245"/>
    </row>
    <row r="15" spans="1:30" ht="78.599999999999994" customHeight="1">
      <c r="A15" s="232" t="s">
        <v>273</v>
      </c>
      <c r="B15" s="233"/>
      <c r="C15" s="233"/>
      <c r="D15" s="233"/>
      <c r="E15" s="233"/>
      <c r="F15" s="233"/>
      <c r="G15" s="233"/>
      <c r="H15" s="233"/>
      <c r="I15" s="233"/>
      <c r="J15" s="230" t="s">
        <v>284</v>
      </c>
      <c r="K15" s="231"/>
      <c r="L15" s="231"/>
      <c r="M15" s="231"/>
      <c r="N15" s="231"/>
      <c r="O15" s="236" t="s">
        <v>298</v>
      </c>
      <c r="P15" s="237"/>
      <c r="Q15" s="237"/>
      <c r="R15" s="182" t="s">
        <v>300</v>
      </c>
      <c r="S15" s="248" t="s">
        <v>312</v>
      </c>
      <c r="T15" s="249"/>
      <c r="U15" s="249"/>
      <c r="V15" s="127" t="s">
        <v>375</v>
      </c>
      <c r="W15" s="128" t="s">
        <v>318</v>
      </c>
      <c r="X15" s="238" t="s">
        <v>323</v>
      </c>
      <c r="Y15" s="239"/>
      <c r="Z15" s="129" t="s">
        <v>327</v>
      </c>
      <c r="AA15" s="130" t="s">
        <v>329</v>
      </c>
      <c r="AB15" s="132" t="s">
        <v>334</v>
      </c>
      <c r="AC15" s="135"/>
      <c r="AD15" s="135"/>
    </row>
    <row r="16" spans="1:30" ht="115.2" customHeight="1">
      <c r="A16" s="88"/>
      <c r="B16" s="89"/>
      <c r="C16" s="89"/>
      <c r="D16" s="89"/>
      <c r="E16" s="89"/>
      <c r="F16" s="89"/>
      <c r="G16" s="89"/>
      <c r="H16" s="89"/>
      <c r="I16" s="89"/>
      <c r="J16" s="90"/>
      <c r="K16" s="91"/>
      <c r="L16" s="91"/>
      <c r="M16" s="91"/>
      <c r="N16" s="91"/>
      <c r="O16" s="181"/>
      <c r="P16" s="94"/>
      <c r="Q16" s="94"/>
      <c r="R16" s="103"/>
      <c r="S16" s="250" t="s">
        <v>313</v>
      </c>
      <c r="T16" s="251"/>
      <c r="U16" s="251"/>
      <c r="V16" s="203" t="s">
        <v>332</v>
      </c>
      <c r="W16" s="204" t="s">
        <v>313</v>
      </c>
      <c r="X16" s="240" t="s">
        <v>321</v>
      </c>
      <c r="Y16" s="241"/>
      <c r="Z16" s="205" t="s">
        <v>325</v>
      </c>
      <c r="AA16" s="206" t="s">
        <v>330</v>
      </c>
      <c r="AB16" s="207" t="s">
        <v>335</v>
      </c>
      <c r="AC16" s="135"/>
      <c r="AD16" s="135"/>
    </row>
    <row r="17" spans="1:33" s="195" customFormat="1">
      <c r="A17" s="58" t="s">
        <v>285</v>
      </c>
      <c r="B17" s="186"/>
      <c r="C17" s="186"/>
      <c r="D17" s="186" t="s">
        <v>286</v>
      </c>
      <c r="E17" s="186" t="s">
        <v>286</v>
      </c>
      <c r="F17" s="187" t="s">
        <v>277</v>
      </c>
      <c r="G17" s="188" t="s">
        <v>286</v>
      </c>
      <c r="H17" s="188" t="s">
        <v>286</v>
      </c>
      <c r="I17" s="189" t="s">
        <v>274</v>
      </c>
      <c r="J17" s="234" t="s">
        <v>287</v>
      </c>
      <c r="K17" s="235"/>
      <c r="L17" s="190" t="s">
        <v>286</v>
      </c>
      <c r="M17" s="190" t="s">
        <v>286</v>
      </c>
      <c r="N17" s="191" t="s">
        <v>288</v>
      </c>
      <c r="O17" s="107" t="s">
        <v>290</v>
      </c>
      <c r="P17" s="192" t="s">
        <v>289</v>
      </c>
      <c r="Q17" s="193"/>
      <c r="R17" s="106" t="s">
        <v>301</v>
      </c>
      <c r="S17" s="109" t="s">
        <v>303</v>
      </c>
      <c r="T17" s="110" t="s">
        <v>304</v>
      </c>
      <c r="U17" s="110" t="s">
        <v>305</v>
      </c>
      <c r="V17" s="114" t="s">
        <v>310</v>
      </c>
      <c r="W17" s="115" t="s">
        <v>311</v>
      </c>
      <c r="X17" s="119" t="s">
        <v>319</v>
      </c>
      <c r="Y17" s="120" t="s">
        <v>320</v>
      </c>
      <c r="Z17" s="126" t="s">
        <v>324</v>
      </c>
      <c r="AA17" s="126" t="s">
        <v>328</v>
      </c>
      <c r="AB17" s="133" t="s">
        <v>337</v>
      </c>
      <c r="AC17" s="194"/>
      <c r="AD17" s="194"/>
    </row>
    <row r="18" spans="1:33">
      <c r="A18" s="58"/>
      <c r="B18" s="59"/>
      <c r="C18" s="59"/>
      <c r="D18" s="59"/>
      <c r="E18" s="59"/>
      <c r="F18" s="60"/>
      <c r="G18" s="61"/>
      <c r="H18" s="61"/>
      <c r="I18" s="62"/>
      <c r="J18" s="92"/>
      <c r="K18" s="93"/>
      <c r="L18" s="70"/>
      <c r="M18" s="70"/>
      <c r="N18" s="85"/>
      <c r="O18" s="97" t="s">
        <v>294</v>
      </c>
      <c r="P18" s="95"/>
      <c r="Q18" s="96"/>
      <c r="R18" s="103"/>
      <c r="S18" s="111"/>
      <c r="T18" s="105"/>
      <c r="U18" s="105"/>
      <c r="V18" s="116"/>
      <c r="W18" s="117"/>
      <c r="X18" s="121"/>
      <c r="Y18" s="122"/>
      <c r="Z18" s="124"/>
      <c r="AA18" s="131"/>
      <c r="AB18" s="134"/>
      <c r="AC18" s="135"/>
      <c r="AD18" s="135"/>
    </row>
    <row r="19" spans="1:33">
      <c r="A19" s="58"/>
      <c r="B19" s="59"/>
      <c r="C19" s="59"/>
      <c r="D19" s="59"/>
      <c r="E19" s="59"/>
      <c r="F19" s="60"/>
      <c r="G19" s="61"/>
      <c r="H19" s="61"/>
      <c r="I19" s="62"/>
      <c r="J19" s="92"/>
      <c r="K19" s="93"/>
      <c r="L19" s="70"/>
      <c r="M19" s="70"/>
      <c r="N19" s="85"/>
      <c r="O19" s="108" t="s">
        <v>295</v>
      </c>
      <c r="P19" s="95"/>
      <c r="Q19" s="96"/>
      <c r="R19" s="103"/>
      <c r="S19" s="111"/>
      <c r="T19" s="105"/>
      <c r="U19" s="105"/>
      <c r="V19" s="113"/>
      <c r="W19" s="112"/>
      <c r="X19" s="121"/>
      <c r="Y19" s="122"/>
      <c r="Z19" s="124"/>
      <c r="AA19" s="131"/>
      <c r="AB19" s="134"/>
      <c r="AC19" s="135"/>
      <c r="AD19" s="135"/>
    </row>
    <row r="20" spans="1:33" s="52" customFormat="1" ht="120.6" customHeight="1" thickBot="1">
      <c r="A20" s="164" t="s">
        <v>0</v>
      </c>
      <c r="B20" s="164" t="s">
        <v>1</v>
      </c>
      <c r="C20" s="164" t="s">
        <v>2</v>
      </c>
      <c r="D20" s="165" t="s">
        <v>275</v>
      </c>
      <c r="E20" s="165" t="s">
        <v>276</v>
      </c>
      <c r="F20" s="165" t="s">
        <v>291</v>
      </c>
      <c r="G20" s="165" t="s">
        <v>278</v>
      </c>
      <c r="H20" s="165" t="s">
        <v>279</v>
      </c>
      <c r="I20" s="165" t="s">
        <v>306</v>
      </c>
      <c r="J20" s="166" t="s">
        <v>280</v>
      </c>
      <c r="K20" s="167" t="s">
        <v>281</v>
      </c>
      <c r="L20" s="168" t="s">
        <v>282</v>
      </c>
      <c r="M20" s="168" t="s">
        <v>283</v>
      </c>
      <c r="N20" s="168" t="s">
        <v>292</v>
      </c>
      <c r="O20" s="169" t="s">
        <v>293</v>
      </c>
      <c r="P20" s="170" t="s">
        <v>296</v>
      </c>
      <c r="Q20" s="170" t="s">
        <v>297</v>
      </c>
      <c r="R20" s="171" t="s">
        <v>302</v>
      </c>
      <c r="S20" s="172" t="s">
        <v>307</v>
      </c>
      <c r="T20" s="172" t="s">
        <v>315</v>
      </c>
      <c r="U20" s="173" t="s">
        <v>308</v>
      </c>
      <c r="V20" s="174" t="s">
        <v>374</v>
      </c>
      <c r="W20" s="175" t="s">
        <v>316</v>
      </c>
      <c r="X20" s="176" t="s">
        <v>278</v>
      </c>
      <c r="Y20" s="177" t="s">
        <v>322</v>
      </c>
      <c r="Z20" s="178" t="s">
        <v>326</v>
      </c>
      <c r="AA20" s="179" t="s">
        <v>331</v>
      </c>
      <c r="AB20" s="180" t="s">
        <v>336</v>
      </c>
      <c r="AC20" s="165" t="s">
        <v>272</v>
      </c>
      <c r="AD20" s="170" t="s">
        <v>338</v>
      </c>
    </row>
    <row r="21" spans="1:33" ht="43.8" thickTop="1">
      <c r="A21" s="148">
        <v>2019</v>
      </c>
      <c r="B21" s="149" t="s">
        <v>37</v>
      </c>
      <c r="C21" s="149" t="s">
        <v>209</v>
      </c>
      <c r="D21" s="150">
        <v>2561691</v>
      </c>
      <c r="E21" s="150">
        <v>209060178</v>
      </c>
      <c r="F21" s="150">
        <f t="shared" ref="F21:F52" si="0">E21/D21</f>
        <v>81.610224652387814</v>
      </c>
      <c r="G21" s="150">
        <v>73638842</v>
      </c>
      <c r="H21" s="151">
        <v>28.746184453940774</v>
      </c>
      <c r="I21" s="151">
        <f>SUM(G21/E21)</f>
        <v>0.35223753612225472</v>
      </c>
      <c r="J21" s="152" t="s">
        <v>210</v>
      </c>
      <c r="K21" s="153" t="s">
        <v>211</v>
      </c>
      <c r="L21" s="154">
        <v>75823000</v>
      </c>
      <c r="M21" s="154">
        <v>3786222000</v>
      </c>
      <c r="N21" s="154">
        <f t="shared" ref="N21:N52" si="1">M21/L21</f>
        <v>49.935006528362109</v>
      </c>
      <c r="O21" s="155">
        <f t="shared" ref="O21:O52" si="2">N21/F21</f>
        <v>0.61187194056941085</v>
      </c>
      <c r="P21" s="156">
        <f t="shared" ref="P21:P52" si="3">(F21*$O$111)</f>
        <v>55.694371689083511</v>
      </c>
      <c r="Q21" s="156">
        <v>65</v>
      </c>
      <c r="R21" s="157">
        <f t="shared" ref="R21:R52" si="4">SUM((G21)/(Q21*D21))</f>
        <v>0.44224899159908887</v>
      </c>
      <c r="S21" s="158">
        <f t="shared" ref="S21:S52" si="5">SUM(I21/I$21)</f>
        <v>1</v>
      </c>
      <c r="T21" s="158">
        <f t="shared" ref="T21:T52" si="6">SUM(R21/R$21)</f>
        <v>1</v>
      </c>
      <c r="U21" s="158">
        <f t="shared" ref="U21:U52" si="7">SUM(S21/T21)</f>
        <v>1</v>
      </c>
      <c r="V21" s="159">
        <f t="shared" ref="V21:V52" si="8">SUM($R$21*S21)</f>
        <v>0.44224899159908887</v>
      </c>
      <c r="W21" s="160">
        <f t="shared" ref="W21:W52" si="9">SUM(V21/R$21)/S21</f>
        <v>1</v>
      </c>
      <c r="X21" s="161">
        <f t="shared" ref="X21:X52" si="10">SUM($I21*$E21)</f>
        <v>73638842</v>
      </c>
      <c r="Y21" s="161">
        <f t="shared" ref="Y21:Y52" si="11">SUM($V21*$E21)</f>
        <v>92456652.904026017</v>
      </c>
      <c r="Z21" s="162">
        <f>SUM((X21/$X$21)/(Y21/$Y$21))</f>
        <v>1</v>
      </c>
      <c r="AA21" s="162">
        <f>SUM((Y21/X21)-1)*100</f>
        <v>25.554191772904321</v>
      </c>
      <c r="AB21" s="183">
        <v>0.44224899159908887</v>
      </c>
      <c r="AC21" s="163" t="s">
        <v>209</v>
      </c>
      <c r="AD21" s="147" t="s">
        <v>211</v>
      </c>
    </row>
    <row r="22" spans="1:33">
      <c r="A22" s="142">
        <v>2019</v>
      </c>
      <c r="B22" s="143" t="s">
        <v>37</v>
      </c>
      <c r="C22" s="143" t="s">
        <v>77</v>
      </c>
      <c r="D22" s="63">
        <v>1845601</v>
      </c>
      <c r="E22" s="63">
        <v>114504690</v>
      </c>
      <c r="F22" s="63">
        <f t="shared" si="0"/>
        <v>62.041952729761199</v>
      </c>
      <c r="G22" s="63">
        <v>33737756</v>
      </c>
      <c r="H22" s="64">
        <v>18.280091959204618</v>
      </c>
      <c r="I22" s="64">
        <f t="shared" ref="I22:I52" si="12">SUM(G22/E22)</f>
        <v>0.29464082213575704</v>
      </c>
      <c r="J22" s="74">
        <v>160250</v>
      </c>
      <c r="K22" s="74" t="s">
        <v>78</v>
      </c>
      <c r="L22" s="73">
        <v>7746000</v>
      </c>
      <c r="M22" s="73">
        <v>355772000</v>
      </c>
      <c r="N22" s="73">
        <f t="shared" si="1"/>
        <v>45.929770203976247</v>
      </c>
      <c r="O22" s="98">
        <f t="shared" si="2"/>
        <v>0.74030181487089097</v>
      </c>
      <c r="P22" s="99">
        <f t="shared" si="3"/>
        <v>42.340130668256521</v>
      </c>
      <c r="Q22" s="99">
        <v>46</v>
      </c>
      <c r="R22" s="14">
        <f t="shared" si="4"/>
        <v>0.3973933034609699</v>
      </c>
      <c r="S22" s="9">
        <f t="shared" si="5"/>
        <v>0.836483315717644</v>
      </c>
      <c r="T22" s="9">
        <f t="shared" si="6"/>
        <v>0.89857367910341801</v>
      </c>
      <c r="U22" s="9">
        <f t="shared" si="7"/>
        <v>0.93090119950127326</v>
      </c>
      <c r="V22" s="118">
        <f t="shared" si="8"/>
        <v>0.36993390286559036</v>
      </c>
      <c r="W22" s="53">
        <f t="shared" si="9"/>
        <v>1</v>
      </c>
      <c r="X22" s="123">
        <f t="shared" si="10"/>
        <v>33737756</v>
      </c>
      <c r="Y22" s="123">
        <f t="shared" si="11"/>
        <v>42359166.868114538</v>
      </c>
      <c r="Z22" s="125">
        <f t="shared" ref="Z22:Z85" si="13">SUM((X22/$X$21)/(Y22/$Y$21))</f>
        <v>1</v>
      </c>
      <c r="AA22" s="125">
        <f t="shared" ref="AA22:AA85" si="14">SUM((Y22/X22)-1)*100</f>
        <v>25.554191772904346</v>
      </c>
      <c r="AB22" s="184">
        <v>0.36993390286559036</v>
      </c>
      <c r="AC22" s="144" t="s">
        <v>77</v>
      </c>
      <c r="AD22" s="137" t="s">
        <v>78</v>
      </c>
    </row>
    <row r="23" spans="1:33" ht="115.2">
      <c r="A23" s="142">
        <v>2019</v>
      </c>
      <c r="B23" s="143" t="s">
        <v>148</v>
      </c>
      <c r="C23" s="143" t="s">
        <v>203</v>
      </c>
      <c r="D23" s="63">
        <v>31082003</v>
      </c>
      <c r="E23" s="63">
        <v>284814886</v>
      </c>
      <c r="F23" s="65">
        <f t="shared" si="0"/>
        <v>9.1633375751234567</v>
      </c>
      <c r="G23" s="63">
        <v>27702302</v>
      </c>
      <c r="H23" s="64">
        <v>1</v>
      </c>
      <c r="I23" s="64">
        <f t="shared" si="12"/>
        <v>9.7264234988054657E-2</v>
      </c>
      <c r="J23" s="71" t="s">
        <v>204</v>
      </c>
      <c r="K23" s="72" t="s">
        <v>205</v>
      </c>
      <c r="L23" s="73">
        <v>10938000</v>
      </c>
      <c r="M23" s="73">
        <v>83920000</v>
      </c>
      <c r="N23" s="73">
        <f t="shared" si="1"/>
        <v>7.6723349789723896</v>
      </c>
      <c r="O23" s="98">
        <f t="shared" si="2"/>
        <v>0.8372860779243988</v>
      </c>
      <c r="P23" s="99">
        <f t="shared" si="3"/>
        <v>6.2534606539223496</v>
      </c>
      <c r="Q23" s="99">
        <f>SUM(P23)</f>
        <v>6.2534606539223496</v>
      </c>
      <c r="R23" s="14">
        <f t="shared" si="4"/>
        <v>0.14252348715469279</v>
      </c>
      <c r="S23" s="9">
        <f t="shared" si="5"/>
        <v>0.27613251006359568</v>
      </c>
      <c r="T23" s="9">
        <f t="shared" si="6"/>
        <v>0.32226978435689535</v>
      </c>
      <c r="U23" s="9">
        <f t="shared" si="7"/>
        <v>0.8568364875243617</v>
      </c>
      <c r="V23" s="118">
        <f t="shared" si="8"/>
        <v>0.12211932412335046</v>
      </c>
      <c r="W23" s="53">
        <f t="shared" si="9"/>
        <v>1</v>
      </c>
      <c r="X23" s="123">
        <f t="shared" si="10"/>
        <v>27702302</v>
      </c>
      <c r="Y23" s="123">
        <f t="shared" si="11"/>
        <v>34781401.378589109</v>
      </c>
      <c r="Z23" s="125">
        <f t="shared" si="13"/>
        <v>1</v>
      </c>
      <c r="AA23" s="125">
        <f t="shared" si="14"/>
        <v>25.554191772904321</v>
      </c>
      <c r="AB23" s="184">
        <v>0.12211932412335046</v>
      </c>
      <c r="AC23" s="144" t="s">
        <v>203</v>
      </c>
      <c r="AD23" s="136" t="s">
        <v>205</v>
      </c>
    </row>
    <row r="24" spans="1:33">
      <c r="A24" s="142">
        <v>2019</v>
      </c>
      <c r="B24" s="143" t="s">
        <v>148</v>
      </c>
      <c r="C24" s="143" t="s">
        <v>215</v>
      </c>
      <c r="D24" s="63">
        <v>3216908</v>
      </c>
      <c r="E24" s="63">
        <v>217146319</v>
      </c>
      <c r="F24" s="63">
        <f t="shared" si="0"/>
        <v>67.501563302400939</v>
      </c>
      <c r="G24" s="63">
        <v>25330996</v>
      </c>
      <c r="H24" s="64">
        <v>7.8743302575019243</v>
      </c>
      <c r="I24" s="64">
        <f t="shared" si="12"/>
        <v>0.11665404284380247</v>
      </c>
      <c r="J24" s="75">
        <v>406</v>
      </c>
      <c r="K24" s="76" t="s">
        <v>216</v>
      </c>
      <c r="L24" s="73">
        <v>135223000</v>
      </c>
      <c r="M24" s="73">
        <v>6391783000</v>
      </c>
      <c r="N24" s="73">
        <f t="shared" si="1"/>
        <v>47.268460247147303</v>
      </c>
      <c r="O24" s="98">
        <f t="shared" si="2"/>
        <v>0.70025726715970782</v>
      </c>
      <c r="P24" s="99">
        <f t="shared" si="3"/>
        <v>46.066006706527553</v>
      </c>
      <c r="Q24" s="99">
        <v>47</v>
      </c>
      <c r="R24" s="14">
        <f t="shared" si="4"/>
        <v>0.16753894164897712</v>
      </c>
      <c r="S24" s="9">
        <f t="shared" si="5"/>
        <v>0.3311800443758332</v>
      </c>
      <c r="T24" s="9">
        <f t="shared" si="6"/>
        <v>0.37883397097908111</v>
      </c>
      <c r="U24" s="9">
        <f t="shared" si="7"/>
        <v>0.87420894044932596</v>
      </c>
      <c r="V24" s="118">
        <f t="shared" si="8"/>
        <v>0.14646404066295374</v>
      </c>
      <c r="W24" s="53">
        <f t="shared" si="9"/>
        <v>1</v>
      </c>
      <c r="X24" s="123">
        <f t="shared" si="10"/>
        <v>25330996</v>
      </c>
      <c r="Y24" s="123">
        <f t="shared" si="11"/>
        <v>31804127.295826722</v>
      </c>
      <c r="Z24" s="125">
        <f t="shared" si="13"/>
        <v>1</v>
      </c>
      <c r="AA24" s="125">
        <f t="shared" si="14"/>
        <v>25.554191772904321</v>
      </c>
      <c r="AB24" s="184">
        <v>0.14646404066295374</v>
      </c>
      <c r="AC24" s="144" t="s">
        <v>215</v>
      </c>
      <c r="AD24" s="138" t="s">
        <v>216</v>
      </c>
    </row>
    <row r="25" spans="1:33" ht="115.2">
      <c r="A25" s="142">
        <v>2019</v>
      </c>
      <c r="B25" s="143" t="s">
        <v>148</v>
      </c>
      <c r="C25" s="143" t="s">
        <v>165</v>
      </c>
      <c r="D25" s="63">
        <v>5076473</v>
      </c>
      <c r="E25" s="63">
        <v>177888074</v>
      </c>
      <c r="F25" s="63">
        <f t="shared" si="0"/>
        <v>35.041666527134097</v>
      </c>
      <c r="G25" s="63">
        <v>21216811</v>
      </c>
      <c r="H25" s="64">
        <v>4.1794393469639255</v>
      </c>
      <c r="I25" s="64">
        <f t="shared" si="12"/>
        <v>0.11927056447865077</v>
      </c>
      <c r="J25" s="71" t="s">
        <v>166</v>
      </c>
      <c r="K25" s="72" t="s">
        <v>167</v>
      </c>
      <c r="L25" s="73">
        <v>25770000</v>
      </c>
      <c r="M25" s="73">
        <v>577323000</v>
      </c>
      <c r="N25" s="73">
        <f t="shared" si="1"/>
        <v>22.40291036088475</v>
      </c>
      <c r="O25" s="98">
        <f t="shared" si="2"/>
        <v>0.63932205802875619</v>
      </c>
      <c r="P25" s="99">
        <f t="shared" si="3"/>
        <v>23.913959414765813</v>
      </c>
      <c r="Q25" s="99">
        <f t="shared" ref="Q25:Q37" si="15">SUM(P25)</f>
        <v>23.913959414765813</v>
      </c>
      <c r="R25" s="14">
        <f t="shared" si="4"/>
        <v>0.17476986033451686</v>
      </c>
      <c r="S25" s="9">
        <f t="shared" si="5"/>
        <v>0.33860833172888849</v>
      </c>
      <c r="T25" s="9">
        <f t="shared" si="6"/>
        <v>0.39518430489254941</v>
      </c>
      <c r="U25" s="9">
        <f t="shared" si="7"/>
        <v>0.85683648752436181</v>
      </c>
      <c r="V25" s="118">
        <f t="shared" si="8"/>
        <v>0.1497491932541507</v>
      </c>
      <c r="W25" s="53">
        <f t="shared" si="9"/>
        <v>1</v>
      </c>
      <c r="X25" s="123">
        <f t="shared" si="10"/>
        <v>21216811</v>
      </c>
      <c r="Y25" s="123">
        <f t="shared" si="11"/>
        <v>26638595.571034662</v>
      </c>
      <c r="Z25" s="125">
        <f t="shared" si="13"/>
        <v>1</v>
      </c>
      <c r="AA25" s="125">
        <f t="shared" si="14"/>
        <v>25.554191772904346</v>
      </c>
      <c r="AB25" s="184">
        <v>0.1497491932541507</v>
      </c>
      <c r="AC25" s="144" t="s">
        <v>165</v>
      </c>
      <c r="AD25" s="136" t="s">
        <v>167</v>
      </c>
    </row>
    <row r="26" spans="1:33" ht="172.8">
      <c r="A26" s="142">
        <v>2019</v>
      </c>
      <c r="B26" s="143" t="s">
        <v>37</v>
      </c>
      <c r="C26" s="143" t="s">
        <v>38</v>
      </c>
      <c r="D26" s="63">
        <v>2153549</v>
      </c>
      <c r="E26" s="63">
        <v>141042346</v>
      </c>
      <c r="F26" s="63">
        <f t="shared" si="0"/>
        <v>65.492982049630626</v>
      </c>
      <c r="G26" s="63">
        <v>13976207</v>
      </c>
      <c r="H26" s="64">
        <v>6.4898486173288834</v>
      </c>
      <c r="I26" s="64">
        <f t="shared" si="12"/>
        <v>9.9092275450381406E-2</v>
      </c>
      <c r="J26" s="71" t="s">
        <v>39</v>
      </c>
      <c r="K26" s="72" t="s">
        <v>40</v>
      </c>
      <c r="L26" s="73">
        <v>75617000</v>
      </c>
      <c r="M26" s="73">
        <v>2996254000</v>
      </c>
      <c r="N26" s="73">
        <f t="shared" si="1"/>
        <v>39.62407924144042</v>
      </c>
      <c r="O26" s="98">
        <f t="shared" si="2"/>
        <v>0.6050125983179887</v>
      </c>
      <c r="P26" s="99">
        <f t="shared" si="3"/>
        <v>44.695263379499572</v>
      </c>
      <c r="Q26" s="99">
        <f t="shared" si="15"/>
        <v>44.695263379499572</v>
      </c>
      <c r="R26" s="14">
        <f t="shared" si="4"/>
        <v>0.1452021562603788</v>
      </c>
      <c r="S26" s="9">
        <f t="shared" si="5"/>
        <v>0.28132230466201202</v>
      </c>
      <c r="T26" s="9">
        <f t="shared" si="6"/>
        <v>0.32832670965592303</v>
      </c>
      <c r="U26" s="9">
        <f t="shared" si="7"/>
        <v>0.8568364875243617</v>
      </c>
      <c r="V26" s="118">
        <f t="shared" si="8"/>
        <v>0.12441450555110647</v>
      </c>
      <c r="W26" s="53">
        <f t="shared" si="9"/>
        <v>1</v>
      </c>
      <c r="X26" s="123">
        <f t="shared" si="10"/>
        <v>13976207</v>
      </c>
      <c r="Y26" s="123">
        <f t="shared" si="11"/>
        <v>17547713.739358079</v>
      </c>
      <c r="Z26" s="125">
        <f t="shared" si="13"/>
        <v>1</v>
      </c>
      <c r="AA26" s="125">
        <f t="shared" si="14"/>
        <v>25.554191772904321</v>
      </c>
      <c r="AB26" s="184">
        <v>0.12441450555110647</v>
      </c>
      <c r="AC26" s="144" t="s">
        <v>38</v>
      </c>
      <c r="AD26" s="136" t="s">
        <v>40</v>
      </c>
    </row>
    <row r="27" spans="1:33">
      <c r="A27" s="142">
        <v>2019</v>
      </c>
      <c r="B27" s="143" t="s">
        <v>37</v>
      </c>
      <c r="C27" s="143" t="s">
        <v>68</v>
      </c>
      <c r="D27" s="63">
        <v>2414161</v>
      </c>
      <c r="E27" s="63">
        <v>110802072</v>
      </c>
      <c r="F27" s="63">
        <f t="shared" si="0"/>
        <v>45.89672022702711</v>
      </c>
      <c r="G27" s="63">
        <v>12313877</v>
      </c>
      <c r="H27" s="64">
        <v>5.1006859111716247</v>
      </c>
      <c r="I27" s="64">
        <f t="shared" si="12"/>
        <v>0.1111339957613789</v>
      </c>
      <c r="J27" s="74">
        <v>16029010</v>
      </c>
      <c r="K27" s="74" t="s">
        <v>69</v>
      </c>
      <c r="L27" s="73">
        <v>17489000</v>
      </c>
      <c r="M27" s="73">
        <v>966501000</v>
      </c>
      <c r="N27" s="73">
        <f t="shared" si="1"/>
        <v>55.263365544056263</v>
      </c>
      <c r="O27" s="98">
        <f t="shared" si="2"/>
        <v>1.2040809293277874</v>
      </c>
      <c r="P27" s="99">
        <f t="shared" si="3"/>
        <v>31.321920831878682</v>
      </c>
      <c r="Q27" s="99">
        <f t="shared" si="15"/>
        <v>31.321920831878682</v>
      </c>
      <c r="R27" s="14">
        <f t="shared" si="4"/>
        <v>0.16284716185031256</v>
      </c>
      <c r="S27" s="9">
        <f t="shared" si="5"/>
        <v>0.31550866777243886</v>
      </c>
      <c r="T27" s="9">
        <f t="shared" si="6"/>
        <v>0.36822506086783369</v>
      </c>
      <c r="U27" s="9">
        <f t="shared" si="7"/>
        <v>0.85683648752436159</v>
      </c>
      <c r="V27" s="118">
        <f t="shared" si="8"/>
        <v>0.13953339016313304</v>
      </c>
      <c r="W27" s="53">
        <f t="shared" si="9"/>
        <v>1</v>
      </c>
      <c r="X27" s="123">
        <f t="shared" si="10"/>
        <v>12313877</v>
      </c>
      <c r="Y27" s="123">
        <f t="shared" si="11"/>
        <v>15460588.743259558</v>
      </c>
      <c r="Z27" s="125">
        <f t="shared" si="13"/>
        <v>1</v>
      </c>
      <c r="AA27" s="125">
        <f t="shared" si="14"/>
        <v>25.554191772904321</v>
      </c>
      <c r="AB27" s="184">
        <v>0.13953339016313304</v>
      </c>
      <c r="AC27" s="144" t="s">
        <v>68</v>
      </c>
      <c r="AD27" s="137" t="s">
        <v>69</v>
      </c>
      <c r="AE27" s="3"/>
      <c r="AG27" s="3"/>
    </row>
    <row r="28" spans="1:33">
      <c r="A28" s="142">
        <v>2019</v>
      </c>
      <c r="B28" s="143" t="s">
        <v>37</v>
      </c>
      <c r="C28" s="143" t="s">
        <v>159</v>
      </c>
      <c r="D28" s="63">
        <v>4554389</v>
      </c>
      <c r="E28" s="63">
        <v>272037413</v>
      </c>
      <c r="F28" s="63">
        <f t="shared" si="0"/>
        <v>59.730825144712057</v>
      </c>
      <c r="G28" s="63">
        <v>12003896</v>
      </c>
      <c r="H28" s="64">
        <v>2.6356764870106617</v>
      </c>
      <c r="I28" s="64">
        <f t="shared" si="12"/>
        <v>4.4125901167866202E-2</v>
      </c>
      <c r="J28" s="74">
        <v>207</v>
      </c>
      <c r="K28" s="74" t="s">
        <v>160</v>
      </c>
      <c r="L28" s="74">
        <v>57533000</v>
      </c>
      <c r="M28" s="74">
        <v>1739775000</v>
      </c>
      <c r="N28" s="73">
        <f t="shared" si="1"/>
        <v>30.239601619939862</v>
      </c>
      <c r="O28" s="98">
        <f t="shared" si="2"/>
        <v>0.50626458862199331</v>
      </c>
      <c r="P28" s="99">
        <f t="shared" si="3"/>
        <v>40.762916547221074</v>
      </c>
      <c r="Q28" s="99">
        <f t="shared" si="15"/>
        <v>40.762916547221074</v>
      </c>
      <c r="R28" s="14">
        <f t="shared" si="4"/>
        <v>6.4658682701406053E-2</v>
      </c>
      <c r="S28" s="9">
        <f t="shared" si="5"/>
        <v>0.12527313713820371</v>
      </c>
      <c r="T28" s="9">
        <f t="shared" si="6"/>
        <v>0.14620425129204356</v>
      </c>
      <c r="U28" s="9">
        <f t="shared" si="7"/>
        <v>0.85683648752436159</v>
      </c>
      <c r="V28" s="118">
        <f t="shared" si="8"/>
        <v>5.5401918573824961E-2</v>
      </c>
      <c r="W28" s="53">
        <f t="shared" si="9"/>
        <v>1</v>
      </c>
      <c r="X28" s="123">
        <f t="shared" si="10"/>
        <v>12003896</v>
      </c>
      <c r="Y28" s="123">
        <f t="shared" si="11"/>
        <v>15071394.604059992</v>
      </c>
      <c r="Z28" s="125">
        <f t="shared" si="13"/>
        <v>0.99999999999999978</v>
      </c>
      <c r="AA28" s="125">
        <f t="shared" si="14"/>
        <v>25.554191772904346</v>
      </c>
      <c r="AB28" s="184">
        <v>5.5401918573824961E-2</v>
      </c>
      <c r="AC28" s="144" t="s">
        <v>159</v>
      </c>
      <c r="AD28" s="137" t="s">
        <v>160</v>
      </c>
      <c r="AE28" s="3"/>
      <c r="AG28" s="3"/>
    </row>
    <row r="29" spans="1:33" ht="121.5" customHeight="1">
      <c r="A29" s="142">
        <v>2019</v>
      </c>
      <c r="B29" s="143" t="s">
        <v>33</v>
      </c>
      <c r="C29" s="143" t="s">
        <v>151</v>
      </c>
      <c r="D29" s="63">
        <v>3854118</v>
      </c>
      <c r="E29" s="63">
        <v>228541420</v>
      </c>
      <c r="F29" s="63">
        <f t="shared" si="0"/>
        <v>59.297982054519345</v>
      </c>
      <c r="G29" s="63">
        <v>9244281</v>
      </c>
      <c r="H29" s="64">
        <v>2.398546437862048</v>
      </c>
      <c r="I29" s="64">
        <f t="shared" si="12"/>
        <v>4.0449039828316463E-2</v>
      </c>
      <c r="J29" s="71" t="s">
        <v>152</v>
      </c>
      <c r="K29" s="72" t="s">
        <v>153</v>
      </c>
      <c r="L29" s="73">
        <v>5155000</v>
      </c>
      <c r="M29" s="73">
        <v>230529000</v>
      </c>
      <c r="N29" s="73">
        <f t="shared" si="1"/>
        <v>44.719495635305528</v>
      </c>
      <c r="O29" s="99">
        <f t="shared" si="2"/>
        <v>0.75414869251688588</v>
      </c>
      <c r="P29" s="99">
        <f t="shared" si="3"/>
        <v>40.467525570772651</v>
      </c>
      <c r="Q29" s="99">
        <f t="shared" si="15"/>
        <v>40.467525570772651</v>
      </c>
      <c r="R29" s="14">
        <f t="shared" si="4"/>
        <v>5.9270894477283759E-2</v>
      </c>
      <c r="S29" s="9">
        <f t="shared" si="5"/>
        <v>0.11483455248300793</v>
      </c>
      <c r="T29" s="9">
        <f t="shared" si="6"/>
        <v>0.13402154804914623</v>
      </c>
      <c r="U29" s="9">
        <f t="shared" si="7"/>
        <v>0.8568364875243617</v>
      </c>
      <c r="V29" s="118">
        <f t="shared" si="8"/>
        <v>5.0785465036342903E-2</v>
      </c>
      <c r="W29" s="53">
        <f t="shared" si="9"/>
        <v>1</v>
      </c>
      <c r="X29" s="123">
        <f t="shared" si="10"/>
        <v>9244281</v>
      </c>
      <c r="Y29" s="123">
        <f t="shared" si="11"/>
        <v>11606582.294766158</v>
      </c>
      <c r="Z29" s="125">
        <f t="shared" si="13"/>
        <v>1</v>
      </c>
      <c r="AA29" s="125">
        <f t="shared" si="14"/>
        <v>25.554191772904321</v>
      </c>
      <c r="AB29" s="184">
        <v>5.0785465036342903E-2</v>
      </c>
      <c r="AC29" s="144" t="s">
        <v>151</v>
      </c>
      <c r="AD29" s="136" t="s">
        <v>153</v>
      </c>
      <c r="AE29" s="3"/>
      <c r="AG29" s="3"/>
    </row>
    <row r="30" spans="1:33">
      <c r="A30" s="142">
        <v>2019</v>
      </c>
      <c r="B30" s="143" t="s">
        <v>148</v>
      </c>
      <c r="C30" s="143" t="s">
        <v>149</v>
      </c>
      <c r="D30" s="63">
        <v>6797523</v>
      </c>
      <c r="E30" s="63">
        <v>95333608</v>
      </c>
      <c r="F30" s="65">
        <f t="shared" si="0"/>
        <v>14.024756959262955</v>
      </c>
      <c r="G30" s="63">
        <v>8334294</v>
      </c>
      <c r="H30" s="64">
        <v>1.2260780875621899</v>
      </c>
      <c r="I30" s="64">
        <f t="shared" si="12"/>
        <v>8.7422412461301155E-2</v>
      </c>
      <c r="J30" s="75">
        <v>403</v>
      </c>
      <c r="K30" s="76" t="s">
        <v>150</v>
      </c>
      <c r="L30" s="73">
        <v>89425000</v>
      </c>
      <c r="M30" s="73">
        <v>1320178000</v>
      </c>
      <c r="N30" s="73">
        <f t="shared" si="1"/>
        <v>14.762963377131674</v>
      </c>
      <c r="O30" s="98">
        <f t="shared" si="2"/>
        <v>1.0526359508412839</v>
      </c>
      <c r="P30" s="99">
        <f t="shared" si="3"/>
        <v>9.5711049720213914</v>
      </c>
      <c r="Q30" s="99">
        <f t="shared" si="15"/>
        <v>9.5711049720213914</v>
      </c>
      <c r="R30" s="14">
        <f t="shared" si="4"/>
        <v>0.12810204162908115</v>
      </c>
      <c r="S30" s="9">
        <f t="shared" si="5"/>
        <v>0.24819164199172275</v>
      </c>
      <c r="T30" s="9">
        <f t="shared" si="6"/>
        <v>0.28966044934526214</v>
      </c>
      <c r="U30" s="9">
        <f t="shared" si="7"/>
        <v>0.85683648752436181</v>
      </c>
      <c r="V30" s="118">
        <f t="shared" si="8"/>
        <v>0.10976250339416146</v>
      </c>
      <c r="W30" s="53">
        <f t="shared" si="9"/>
        <v>1</v>
      </c>
      <c r="X30" s="123">
        <f t="shared" si="10"/>
        <v>8334293.9999999991</v>
      </c>
      <c r="Y30" s="123">
        <f t="shared" si="11"/>
        <v>10464055.471677659</v>
      </c>
      <c r="Z30" s="125">
        <f t="shared" si="13"/>
        <v>0.99999999999999989</v>
      </c>
      <c r="AA30" s="125">
        <f t="shared" si="14"/>
        <v>25.554191772904346</v>
      </c>
      <c r="AB30" s="184">
        <v>0.10976250339416146</v>
      </c>
      <c r="AC30" s="144" t="s">
        <v>149</v>
      </c>
      <c r="AD30" s="138" t="s">
        <v>150</v>
      </c>
      <c r="AE30" s="3"/>
      <c r="AG30" s="3"/>
    </row>
    <row r="31" spans="1:33" ht="129.6">
      <c r="A31" s="142">
        <v>2019</v>
      </c>
      <c r="B31" s="143" t="s">
        <v>37</v>
      </c>
      <c r="C31" s="143" t="s">
        <v>134</v>
      </c>
      <c r="D31" s="63">
        <v>501644</v>
      </c>
      <c r="E31" s="63">
        <v>30298282</v>
      </c>
      <c r="F31" s="63">
        <f t="shared" si="0"/>
        <v>60.397975456698376</v>
      </c>
      <c r="G31" s="63">
        <v>8332313</v>
      </c>
      <c r="H31" s="64">
        <v>16.610012279624595</v>
      </c>
      <c r="I31" s="64">
        <f t="shared" si="12"/>
        <v>0.27500942132626532</v>
      </c>
      <c r="J31" s="71">
        <v>16025010</v>
      </c>
      <c r="K31" s="72" t="s">
        <v>135</v>
      </c>
      <c r="L31" s="73">
        <v>3006000</v>
      </c>
      <c r="M31" s="73">
        <v>145790000</v>
      </c>
      <c r="N31" s="73">
        <f t="shared" si="1"/>
        <v>48.499667332002659</v>
      </c>
      <c r="O31" s="98">
        <f t="shared" si="2"/>
        <v>0.80300154045351946</v>
      </c>
      <c r="P31" s="99">
        <f t="shared" si="3"/>
        <v>41.218208976650345</v>
      </c>
      <c r="Q31" s="99">
        <f t="shared" si="15"/>
        <v>41.218208976650345</v>
      </c>
      <c r="R31" s="14">
        <f t="shared" si="4"/>
        <v>0.40297753570597838</v>
      </c>
      <c r="S31" s="9">
        <f t="shared" si="5"/>
        <v>0.78074990063187066</v>
      </c>
      <c r="T31" s="9">
        <f t="shared" si="6"/>
        <v>0.91120057560535683</v>
      </c>
      <c r="U31" s="9">
        <f t="shared" si="7"/>
        <v>0.85683648752436181</v>
      </c>
      <c r="V31" s="118">
        <f t="shared" si="8"/>
        <v>0.34528585624553365</v>
      </c>
      <c r="W31" s="53">
        <f t="shared" si="9"/>
        <v>1</v>
      </c>
      <c r="X31" s="123">
        <f t="shared" si="10"/>
        <v>8332313.0000000009</v>
      </c>
      <c r="Y31" s="123">
        <f t="shared" si="11"/>
        <v>10461568.243138639</v>
      </c>
      <c r="Z31" s="125">
        <f t="shared" si="13"/>
        <v>1</v>
      </c>
      <c r="AA31" s="125">
        <f t="shared" si="14"/>
        <v>25.554191772904321</v>
      </c>
      <c r="AB31" s="184">
        <v>0.34528585624553365</v>
      </c>
      <c r="AC31" s="144" t="s">
        <v>134</v>
      </c>
      <c r="AD31" s="136" t="s">
        <v>135</v>
      </c>
      <c r="AE31" s="3"/>
      <c r="AG31" s="3"/>
    </row>
    <row r="32" spans="1:33">
      <c r="A32" s="142">
        <v>2019</v>
      </c>
      <c r="B32" s="143" t="s">
        <v>3</v>
      </c>
      <c r="C32" s="143" t="s">
        <v>99</v>
      </c>
      <c r="D32" s="63">
        <v>1891855</v>
      </c>
      <c r="E32" s="63">
        <v>33463900</v>
      </c>
      <c r="F32" s="63">
        <f t="shared" si="0"/>
        <v>17.688406352495303</v>
      </c>
      <c r="G32" s="63">
        <v>5203645</v>
      </c>
      <c r="H32" s="64">
        <v>2.7505517071868617</v>
      </c>
      <c r="I32" s="64">
        <f t="shared" si="12"/>
        <v>0.15550025549920959</v>
      </c>
      <c r="J32" s="75">
        <v>1006</v>
      </c>
      <c r="K32" s="76" t="s">
        <v>99</v>
      </c>
      <c r="L32" s="73">
        <v>71484000</v>
      </c>
      <c r="M32" s="73">
        <v>888507000</v>
      </c>
      <c r="N32" s="73">
        <f t="shared" si="1"/>
        <v>12.429452744670137</v>
      </c>
      <c r="O32" s="98">
        <f t="shared" si="2"/>
        <v>0.70268923593089627</v>
      </c>
      <c r="P32" s="99">
        <f t="shared" si="3"/>
        <v>12.071338881611512</v>
      </c>
      <c r="Q32" s="99">
        <f t="shared" si="15"/>
        <v>12.071338881611512</v>
      </c>
      <c r="R32" s="14">
        <f t="shared" si="4"/>
        <v>0.22785804740987153</v>
      </c>
      <c r="S32" s="9">
        <f t="shared" si="5"/>
        <v>0.44146418127691683</v>
      </c>
      <c r="T32" s="9">
        <f t="shared" si="6"/>
        <v>0.5152257025753294</v>
      </c>
      <c r="U32" s="9">
        <f t="shared" si="7"/>
        <v>0.85683648752436192</v>
      </c>
      <c r="V32" s="118">
        <f t="shared" si="8"/>
        <v>0.19523708899683384</v>
      </c>
      <c r="W32" s="53">
        <f t="shared" si="9"/>
        <v>1</v>
      </c>
      <c r="X32" s="123">
        <f t="shared" si="10"/>
        <v>5203645</v>
      </c>
      <c r="Y32" s="123">
        <f t="shared" si="11"/>
        <v>6533394.4224811476</v>
      </c>
      <c r="Z32" s="125">
        <f t="shared" si="13"/>
        <v>1</v>
      </c>
      <c r="AA32" s="125">
        <f t="shared" si="14"/>
        <v>25.554191772904321</v>
      </c>
      <c r="AB32" s="184">
        <v>0.19523708899683384</v>
      </c>
      <c r="AC32" s="144" t="s">
        <v>99</v>
      </c>
      <c r="AD32" s="138" t="s">
        <v>99</v>
      </c>
      <c r="AE32" s="3"/>
      <c r="AG32" s="3"/>
    </row>
    <row r="33" spans="1:33" ht="374.4">
      <c r="A33" s="142">
        <v>2019</v>
      </c>
      <c r="B33" s="143" t="s">
        <v>51</v>
      </c>
      <c r="C33" s="143" t="s">
        <v>237</v>
      </c>
      <c r="D33" s="63">
        <v>4909533</v>
      </c>
      <c r="E33" s="63">
        <v>101312875</v>
      </c>
      <c r="F33" s="63">
        <f t="shared" si="0"/>
        <v>20.635949488474768</v>
      </c>
      <c r="G33" s="63">
        <v>4835238</v>
      </c>
      <c r="H33" s="64">
        <v>0.98486719612639329</v>
      </c>
      <c r="I33" s="64">
        <f t="shared" si="12"/>
        <v>4.7725799904503749E-2</v>
      </c>
      <c r="J33" s="71" t="s">
        <v>238</v>
      </c>
      <c r="K33" s="72" t="s">
        <v>239</v>
      </c>
      <c r="L33" s="73">
        <v>196161000</v>
      </c>
      <c r="M33" s="73">
        <v>3334036000</v>
      </c>
      <c r="N33" s="73">
        <f t="shared" si="1"/>
        <v>16.996426404840921</v>
      </c>
      <c r="O33" s="98">
        <f t="shared" si="2"/>
        <v>0.82363190578332579</v>
      </c>
      <c r="P33" s="99">
        <f t="shared" si="3"/>
        <v>14.08287069253447</v>
      </c>
      <c r="Q33" s="99">
        <f t="shared" si="15"/>
        <v>14.08287069253447</v>
      </c>
      <c r="R33" s="14">
        <f t="shared" si="4"/>
        <v>6.9933695879809896E-2</v>
      </c>
      <c r="S33" s="9">
        <f t="shared" si="5"/>
        <v>0.13549322548048673</v>
      </c>
      <c r="T33" s="9">
        <f t="shared" si="6"/>
        <v>0.15813195102365943</v>
      </c>
      <c r="U33" s="9">
        <f t="shared" si="7"/>
        <v>0.8568364875243617</v>
      </c>
      <c r="V33" s="118">
        <f t="shared" si="8"/>
        <v>5.9921742337253232E-2</v>
      </c>
      <c r="W33" s="53">
        <f t="shared" si="9"/>
        <v>1</v>
      </c>
      <c r="X33" s="123">
        <f t="shared" si="10"/>
        <v>4835238</v>
      </c>
      <c r="Y33" s="123">
        <f t="shared" si="11"/>
        <v>6070843.9911963446</v>
      </c>
      <c r="Z33" s="125">
        <f t="shared" si="13"/>
        <v>0.99999999999999978</v>
      </c>
      <c r="AA33" s="125">
        <f t="shared" si="14"/>
        <v>25.554191772904346</v>
      </c>
      <c r="AB33" s="184">
        <v>5.9921742337253232E-2</v>
      </c>
      <c r="AC33" s="144" t="s">
        <v>237</v>
      </c>
      <c r="AD33" s="136" t="s">
        <v>239</v>
      </c>
      <c r="AG33" s="3"/>
    </row>
    <row r="34" spans="1:33" ht="172.8">
      <c r="A34" s="142">
        <v>2019</v>
      </c>
      <c r="B34" s="143" t="s">
        <v>26</v>
      </c>
      <c r="C34" s="143" t="s">
        <v>171</v>
      </c>
      <c r="D34" s="63">
        <v>1796145</v>
      </c>
      <c r="E34" s="63">
        <v>152522861</v>
      </c>
      <c r="F34" s="63">
        <f t="shared" si="0"/>
        <v>84.916786228283357</v>
      </c>
      <c r="G34" s="63">
        <v>4085511</v>
      </c>
      <c r="H34" s="64">
        <v>2.2745997678361158</v>
      </c>
      <c r="I34" s="64">
        <f t="shared" si="12"/>
        <v>2.6786220591547911E-2</v>
      </c>
      <c r="J34" s="71" t="s">
        <v>172</v>
      </c>
      <c r="K34" s="72" t="s">
        <v>173</v>
      </c>
      <c r="L34" s="73">
        <v>135061000</v>
      </c>
      <c r="M34" s="73">
        <v>4386686000</v>
      </c>
      <c r="N34" s="73">
        <f t="shared" si="1"/>
        <v>32.479294540985187</v>
      </c>
      <c r="O34" s="98">
        <f t="shared" si="2"/>
        <v>0.3824837936479426</v>
      </c>
      <c r="P34" s="99">
        <f t="shared" si="3"/>
        <v>57.950913319806489</v>
      </c>
      <c r="Q34" s="99">
        <f t="shared" si="15"/>
        <v>57.950913319806489</v>
      </c>
      <c r="R34" s="14">
        <f t="shared" si="4"/>
        <v>3.9250455903663939E-2</v>
      </c>
      <c r="S34" s="9">
        <f t="shared" si="5"/>
        <v>7.6045900406965544E-2</v>
      </c>
      <c r="T34" s="9">
        <f t="shared" si="6"/>
        <v>8.8751939855739856E-2</v>
      </c>
      <c r="U34" s="9">
        <f t="shared" si="7"/>
        <v>0.8568364875243617</v>
      </c>
      <c r="V34" s="118">
        <f t="shared" si="8"/>
        <v>3.3631222770225254E-2</v>
      </c>
      <c r="W34" s="53">
        <f t="shared" si="9"/>
        <v>1</v>
      </c>
      <c r="X34" s="123">
        <f t="shared" si="10"/>
        <v>4085511</v>
      </c>
      <c r="Y34" s="123">
        <f t="shared" si="11"/>
        <v>5129530.3158431016</v>
      </c>
      <c r="Z34" s="125">
        <f t="shared" si="13"/>
        <v>0.99999999999999989</v>
      </c>
      <c r="AA34" s="125">
        <f t="shared" si="14"/>
        <v>25.554191772904346</v>
      </c>
      <c r="AB34" s="184">
        <v>3.3631222770225254E-2</v>
      </c>
      <c r="AC34" s="144" t="s">
        <v>171</v>
      </c>
      <c r="AD34" s="136" t="s">
        <v>173</v>
      </c>
    </row>
    <row r="35" spans="1:33" ht="100.8">
      <c r="A35" s="142">
        <v>2019</v>
      </c>
      <c r="B35" s="143" t="s">
        <v>3</v>
      </c>
      <c r="C35" s="143" t="s">
        <v>7</v>
      </c>
      <c r="D35" s="63">
        <v>7182030</v>
      </c>
      <c r="E35" s="63">
        <v>228741521</v>
      </c>
      <c r="F35" s="63">
        <f t="shared" si="0"/>
        <v>31.849145854305817</v>
      </c>
      <c r="G35" s="63">
        <v>3990385</v>
      </c>
      <c r="H35" s="64">
        <v>0.55560684096279189</v>
      </c>
      <c r="I35" s="64">
        <f t="shared" si="12"/>
        <v>1.744495263717338E-2</v>
      </c>
      <c r="J35" s="71" t="s">
        <v>8</v>
      </c>
      <c r="K35" s="72" t="s">
        <v>9</v>
      </c>
      <c r="L35" s="73">
        <v>45494000</v>
      </c>
      <c r="M35" s="73">
        <v>967846000</v>
      </c>
      <c r="N35" s="73">
        <f t="shared" si="1"/>
        <v>21.274146041236207</v>
      </c>
      <c r="O35" s="98">
        <f t="shared" si="2"/>
        <v>0.66796598372072413</v>
      </c>
      <c r="P35" s="99">
        <f t="shared" si="3"/>
        <v>21.73524426314199</v>
      </c>
      <c r="Q35" s="99">
        <f t="shared" si="15"/>
        <v>21.73524426314199</v>
      </c>
      <c r="R35" s="14">
        <f t="shared" si="4"/>
        <v>2.5562484333565744E-2</v>
      </c>
      <c r="S35" s="9">
        <f t="shared" si="5"/>
        <v>4.9526103405170822E-2</v>
      </c>
      <c r="T35" s="9">
        <f t="shared" si="6"/>
        <v>5.7801113895447509E-2</v>
      </c>
      <c r="U35" s="9">
        <f t="shared" si="7"/>
        <v>0.8568364875243617</v>
      </c>
      <c r="V35" s="118">
        <f t="shared" si="8"/>
        <v>2.1902869288768997E-2</v>
      </c>
      <c r="W35" s="53">
        <f t="shared" si="9"/>
        <v>1</v>
      </c>
      <c r="X35" s="123">
        <f t="shared" si="10"/>
        <v>3990385</v>
      </c>
      <c r="Y35" s="123">
        <f t="shared" si="11"/>
        <v>5010095.6353772087</v>
      </c>
      <c r="Z35" s="125">
        <f t="shared" si="13"/>
        <v>0.99999999999999989</v>
      </c>
      <c r="AA35" s="125">
        <f t="shared" si="14"/>
        <v>25.554191772904346</v>
      </c>
      <c r="AB35" s="184">
        <v>2.1902869288768997E-2</v>
      </c>
      <c r="AC35" s="144" t="s">
        <v>7</v>
      </c>
      <c r="AD35" s="136" t="s">
        <v>9</v>
      </c>
    </row>
    <row r="36" spans="1:33">
      <c r="A36" s="142">
        <v>2019</v>
      </c>
      <c r="B36" s="143" t="s">
        <v>85</v>
      </c>
      <c r="C36" s="143" t="s">
        <v>86</v>
      </c>
      <c r="D36" s="63">
        <v>2201183</v>
      </c>
      <c r="E36" s="63">
        <v>117925377</v>
      </c>
      <c r="F36" s="63">
        <f t="shared" si="0"/>
        <v>53.573636085686651</v>
      </c>
      <c r="G36" s="63">
        <v>3930985</v>
      </c>
      <c r="H36" s="64">
        <v>1.7858510628148592</v>
      </c>
      <c r="I36" s="64">
        <f t="shared" si="12"/>
        <v>3.3334512892844094E-2</v>
      </c>
      <c r="J36" s="75">
        <v>1517</v>
      </c>
      <c r="K36" s="76" t="s">
        <v>87</v>
      </c>
      <c r="L36" s="73">
        <v>46251000</v>
      </c>
      <c r="M36" s="73">
        <v>639238000</v>
      </c>
      <c r="N36" s="73">
        <f t="shared" si="1"/>
        <v>13.821063328360468</v>
      </c>
      <c r="O36" s="98">
        <f t="shared" si="2"/>
        <v>0.25798255145972931</v>
      </c>
      <c r="P36" s="99">
        <f t="shared" si="3"/>
        <v>36.56098256806635</v>
      </c>
      <c r="Q36" s="99">
        <f t="shared" si="15"/>
        <v>36.56098256806635</v>
      </c>
      <c r="R36" s="14">
        <f t="shared" si="4"/>
        <v>4.8845816971414886E-2</v>
      </c>
      <c r="S36" s="9">
        <f t="shared" si="5"/>
        <v>9.4636458282726404E-2</v>
      </c>
      <c r="T36" s="9">
        <f t="shared" si="6"/>
        <v>0.11044867913615276</v>
      </c>
      <c r="U36" s="9">
        <f t="shared" si="7"/>
        <v>0.85683648752436192</v>
      </c>
      <c r="V36" s="118">
        <f t="shared" si="8"/>
        <v>4.1852878244044996E-2</v>
      </c>
      <c r="W36" s="53">
        <f t="shared" si="9"/>
        <v>1</v>
      </c>
      <c r="X36" s="123">
        <f t="shared" si="10"/>
        <v>3930985.0000000005</v>
      </c>
      <c r="Y36" s="123">
        <f t="shared" si="11"/>
        <v>4935516.4454641044</v>
      </c>
      <c r="Z36" s="125">
        <f t="shared" si="13"/>
        <v>0.99999999999999989</v>
      </c>
      <c r="AA36" s="125">
        <f t="shared" si="14"/>
        <v>25.554191772904346</v>
      </c>
      <c r="AB36" s="184">
        <v>4.1852878244044996E-2</v>
      </c>
      <c r="AC36" s="144" t="s">
        <v>86</v>
      </c>
      <c r="AD36" s="138" t="s">
        <v>87</v>
      </c>
    </row>
    <row r="37" spans="1:33" ht="43.2">
      <c r="A37" s="142">
        <v>2019</v>
      </c>
      <c r="B37" s="143" t="s">
        <v>3</v>
      </c>
      <c r="C37" s="143" t="s">
        <v>91</v>
      </c>
      <c r="D37" s="63">
        <v>3119877</v>
      </c>
      <c r="E37" s="63">
        <v>61861637</v>
      </c>
      <c r="F37" s="63">
        <f t="shared" si="0"/>
        <v>19.828229446224963</v>
      </c>
      <c r="G37" s="63">
        <v>2953219</v>
      </c>
      <c r="H37" s="64">
        <v>0.9465818684518652</v>
      </c>
      <c r="I37" s="64">
        <f t="shared" si="12"/>
        <v>4.7739102022146616E-2</v>
      </c>
      <c r="J37" s="71">
        <v>1902</v>
      </c>
      <c r="K37" s="72" t="s">
        <v>92</v>
      </c>
      <c r="L37" s="73">
        <v>85161000</v>
      </c>
      <c r="M37" s="73">
        <v>1345406000</v>
      </c>
      <c r="N37" s="73">
        <f t="shared" si="1"/>
        <v>15.798381888423105</v>
      </c>
      <c r="O37" s="98">
        <f t="shared" si="2"/>
        <v>0.79676210784573664</v>
      </c>
      <c r="P37" s="99">
        <f t="shared" si="3"/>
        <v>13.531647356912067</v>
      </c>
      <c r="Q37" s="99">
        <f t="shared" si="15"/>
        <v>13.531647356912067</v>
      </c>
      <c r="R37" s="14">
        <f t="shared" si="4"/>
        <v>6.9953187774165884E-2</v>
      </c>
      <c r="S37" s="9">
        <f t="shared" si="5"/>
        <v>0.13553099010315958</v>
      </c>
      <c r="T37" s="9">
        <f t="shared" si="6"/>
        <v>0.15817602550370632</v>
      </c>
      <c r="U37" s="9">
        <f t="shared" si="7"/>
        <v>0.8568364875243617</v>
      </c>
      <c r="V37" s="118">
        <f t="shared" si="8"/>
        <v>5.9938443703548422E-2</v>
      </c>
      <c r="W37" s="53">
        <f t="shared" si="9"/>
        <v>1</v>
      </c>
      <c r="X37" s="123">
        <f t="shared" si="10"/>
        <v>2953219</v>
      </c>
      <c r="Y37" s="123">
        <f t="shared" si="11"/>
        <v>3707890.246733848</v>
      </c>
      <c r="Z37" s="125">
        <f t="shared" si="13"/>
        <v>0.99999999999999978</v>
      </c>
      <c r="AA37" s="125">
        <f t="shared" si="14"/>
        <v>25.554191772904346</v>
      </c>
      <c r="AB37" s="184">
        <v>5.9938443703548422E-2</v>
      </c>
      <c r="AC37" s="144" t="s">
        <v>91</v>
      </c>
      <c r="AD37" s="136" t="s">
        <v>92</v>
      </c>
    </row>
    <row r="38" spans="1:33" ht="86.4">
      <c r="A38" s="142">
        <v>2019</v>
      </c>
      <c r="B38" s="143" t="s">
        <v>122</v>
      </c>
      <c r="C38" s="143" t="s">
        <v>123</v>
      </c>
      <c r="D38" s="63">
        <v>1798646</v>
      </c>
      <c r="E38" s="63">
        <v>56449518</v>
      </c>
      <c r="F38" s="63">
        <f t="shared" si="0"/>
        <v>31.38445141512004</v>
      </c>
      <c r="G38" s="63">
        <v>2593826</v>
      </c>
      <c r="H38" s="64">
        <v>1.4420992235270309</v>
      </c>
      <c r="I38" s="64">
        <f t="shared" si="12"/>
        <v>4.5949480029218316E-2</v>
      </c>
      <c r="J38" s="71" t="s">
        <v>124</v>
      </c>
      <c r="K38" s="72" t="s">
        <v>125</v>
      </c>
      <c r="L38" s="73">
        <v>13289000</v>
      </c>
      <c r="M38" s="73">
        <v>309858000</v>
      </c>
      <c r="N38" s="73">
        <f t="shared" si="1"/>
        <v>23.316878621416208</v>
      </c>
      <c r="O38" s="99">
        <f t="shared" si="2"/>
        <v>0.74294364151870662</v>
      </c>
      <c r="P38" s="99">
        <f t="shared" si="3"/>
        <v>21.418116538912578</v>
      </c>
      <c r="Q38" s="99">
        <v>23</v>
      </c>
      <c r="R38" s="14">
        <f t="shared" si="4"/>
        <v>6.2699966240305688E-2</v>
      </c>
      <c r="S38" s="9">
        <f t="shared" si="5"/>
        <v>0.13045026528140985</v>
      </c>
      <c r="T38" s="9">
        <f t="shared" si="6"/>
        <v>0.14177526106638355</v>
      </c>
      <c r="U38" s="9">
        <f t="shared" si="7"/>
        <v>0.92012008512775023</v>
      </c>
      <c r="V38" s="118">
        <f t="shared" si="8"/>
        <v>5.7691498274537137E-2</v>
      </c>
      <c r="W38" s="53">
        <f t="shared" si="9"/>
        <v>1</v>
      </c>
      <c r="X38" s="123">
        <f t="shared" si="10"/>
        <v>2593826</v>
      </c>
      <c r="Y38" s="123">
        <f t="shared" si="11"/>
        <v>3256657.2702954533</v>
      </c>
      <c r="Z38" s="125">
        <f t="shared" si="13"/>
        <v>1</v>
      </c>
      <c r="AA38" s="125">
        <f t="shared" si="14"/>
        <v>25.554191772904321</v>
      </c>
      <c r="AB38" s="184">
        <v>5.7691498274537137E-2</v>
      </c>
      <c r="AC38" s="144" t="s">
        <v>123</v>
      </c>
      <c r="AD38" s="136" t="s">
        <v>125</v>
      </c>
    </row>
    <row r="39" spans="1:33" ht="216">
      <c r="A39" s="142">
        <v>2019</v>
      </c>
      <c r="B39" s="143" t="s">
        <v>10</v>
      </c>
      <c r="C39" s="143" t="s">
        <v>30</v>
      </c>
      <c r="D39" s="63">
        <v>4762567</v>
      </c>
      <c r="E39" s="63">
        <v>79420731</v>
      </c>
      <c r="F39" s="63">
        <f t="shared" si="0"/>
        <v>16.676034373899622</v>
      </c>
      <c r="G39" s="63">
        <v>2576215</v>
      </c>
      <c r="H39" s="64">
        <v>0.54092992287562569</v>
      </c>
      <c r="I39" s="64">
        <f t="shared" si="12"/>
        <v>3.2437563436680028E-2</v>
      </c>
      <c r="J39" s="71" t="s">
        <v>31</v>
      </c>
      <c r="K39" s="72" t="s">
        <v>32</v>
      </c>
      <c r="L39" s="73">
        <v>37381000</v>
      </c>
      <c r="M39" s="73">
        <v>533904000</v>
      </c>
      <c r="N39" s="73">
        <f t="shared" si="1"/>
        <v>14.282763971001311</v>
      </c>
      <c r="O39" s="100">
        <f t="shared" si="2"/>
        <v>0.85648444053077022</v>
      </c>
      <c r="P39" s="99">
        <f t="shared" si="3"/>
        <v>11.380452151380325</v>
      </c>
      <c r="Q39" s="99">
        <v>14</v>
      </c>
      <c r="R39" s="14">
        <f t="shared" si="4"/>
        <v>3.8637851633973264E-2</v>
      </c>
      <c r="S39" s="9">
        <f t="shared" si="5"/>
        <v>9.2090024799121886E-2</v>
      </c>
      <c r="T39" s="9">
        <f t="shared" si="6"/>
        <v>8.7366737670256947E-2</v>
      </c>
      <c r="U39" s="9">
        <f t="shared" si="7"/>
        <v>1.0540627618109282</v>
      </c>
      <c r="V39" s="118">
        <f t="shared" si="8"/>
        <v>4.0726720603746741E-2</v>
      </c>
      <c r="W39" s="53">
        <f t="shared" si="9"/>
        <v>1</v>
      </c>
      <c r="X39" s="123">
        <f t="shared" si="10"/>
        <v>2576215</v>
      </c>
      <c r="Y39" s="123">
        <f t="shared" si="11"/>
        <v>3234545.9215823277</v>
      </c>
      <c r="Z39" s="125">
        <f t="shared" si="13"/>
        <v>0.99999999999999978</v>
      </c>
      <c r="AA39" s="125">
        <f t="shared" si="14"/>
        <v>25.554191772904346</v>
      </c>
      <c r="AB39" s="184">
        <v>4.0726720603746741E-2</v>
      </c>
      <c r="AC39" s="144" t="s">
        <v>30</v>
      </c>
      <c r="AD39" s="136" t="s">
        <v>32</v>
      </c>
    </row>
    <row r="40" spans="1:33" ht="144">
      <c r="A40" s="142">
        <v>2019</v>
      </c>
      <c r="B40" s="143" t="s">
        <v>51</v>
      </c>
      <c r="C40" s="143" t="s">
        <v>55</v>
      </c>
      <c r="D40" s="63">
        <v>2827543</v>
      </c>
      <c r="E40" s="63">
        <v>59998200</v>
      </c>
      <c r="F40" s="63">
        <f t="shared" si="0"/>
        <v>21.219199849480628</v>
      </c>
      <c r="G40" s="63">
        <v>2414461</v>
      </c>
      <c r="H40" s="64">
        <v>0.85390779203004163</v>
      </c>
      <c r="I40" s="64">
        <f t="shared" si="12"/>
        <v>4.0242223933384669E-2</v>
      </c>
      <c r="J40" s="71" t="s">
        <v>56</v>
      </c>
      <c r="K40" s="72" t="s">
        <v>57</v>
      </c>
      <c r="L40" s="73">
        <v>45833000</v>
      </c>
      <c r="M40" s="73">
        <v>880244000</v>
      </c>
      <c r="N40" s="73">
        <f t="shared" si="1"/>
        <v>19.205463312460456</v>
      </c>
      <c r="O40" s="98">
        <f t="shared" si="2"/>
        <v>0.90509837546633687</v>
      </c>
      <c r="P40" s="99">
        <f t="shared" si="3"/>
        <v>14.480906141303475</v>
      </c>
      <c r="Q40" s="99">
        <v>19</v>
      </c>
      <c r="R40" s="14">
        <f t="shared" si="4"/>
        <v>4.4942515370002191E-2</v>
      </c>
      <c r="S40" s="9">
        <f t="shared" si="5"/>
        <v>0.1142474035459338</v>
      </c>
      <c r="T40" s="9">
        <f t="shared" si="6"/>
        <v>0.10162265199859143</v>
      </c>
      <c r="U40" s="9">
        <f t="shared" si="7"/>
        <v>1.1242316678324569</v>
      </c>
      <c r="V40" s="118">
        <f t="shared" si="8"/>
        <v>5.0525799011003389E-2</v>
      </c>
      <c r="W40" s="53">
        <f t="shared" si="9"/>
        <v>1</v>
      </c>
      <c r="X40" s="123">
        <f t="shared" si="10"/>
        <v>2414461</v>
      </c>
      <c r="Y40" s="123">
        <f t="shared" si="11"/>
        <v>3031456.9942219835</v>
      </c>
      <c r="Z40" s="125">
        <f t="shared" si="13"/>
        <v>1</v>
      </c>
      <c r="AA40" s="125">
        <f t="shared" si="14"/>
        <v>25.554191772904321</v>
      </c>
      <c r="AB40" s="184">
        <v>5.0525799011003389E-2</v>
      </c>
      <c r="AC40" s="144" t="s">
        <v>55</v>
      </c>
      <c r="AD40" s="136" t="s">
        <v>57</v>
      </c>
    </row>
    <row r="41" spans="1:33" ht="158.4">
      <c r="A41" s="142">
        <v>2019</v>
      </c>
      <c r="B41" s="143" t="s">
        <v>85</v>
      </c>
      <c r="C41" s="143" t="s">
        <v>119</v>
      </c>
      <c r="D41" s="63">
        <v>1419180</v>
      </c>
      <c r="E41" s="63">
        <v>39678460</v>
      </c>
      <c r="F41" s="63">
        <f t="shared" si="0"/>
        <v>27.958722642652798</v>
      </c>
      <c r="G41" s="63">
        <v>2388538</v>
      </c>
      <c r="H41" s="64">
        <v>1.683040910948576</v>
      </c>
      <c r="I41" s="64">
        <f t="shared" si="12"/>
        <v>6.019734636878548E-2</v>
      </c>
      <c r="J41" s="71" t="s">
        <v>120</v>
      </c>
      <c r="K41" s="72" t="s">
        <v>121</v>
      </c>
      <c r="L41" s="73">
        <v>70127000</v>
      </c>
      <c r="M41" s="73">
        <v>1176217000</v>
      </c>
      <c r="N41" s="73">
        <f t="shared" si="1"/>
        <v>16.77266958518117</v>
      </c>
      <c r="O41" s="99">
        <f t="shared" si="2"/>
        <v>0.59990829336363893</v>
      </c>
      <c r="P41" s="99">
        <f t="shared" si="3"/>
        <v>19.080250023136532</v>
      </c>
      <c r="Q41" s="99">
        <f>SUM(P41)</f>
        <v>19.080250023136532</v>
      </c>
      <c r="R41" s="14">
        <f t="shared" si="4"/>
        <v>8.8208535470328558E-2</v>
      </c>
      <c r="S41" s="9">
        <f t="shared" si="5"/>
        <v>0.17089986215407821</v>
      </c>
      <c r="T41" s="9">
        <f t="shared" si="6"/>
        <v>0.19945446376572426</v>
      </c>
      <c r="U41" s="9">
        <f t="shared" si="7"/>
        <v>0.85683648752436148</v>
      </c>
      <c r="V41" s="118">
        <f t="shared" si="8"/>
        <v>7.5580291702064373E-2</v>
      </c>
      <c r="W41" s="53">
        <f t="shared" si="9"/>
        <v>0.99999999999999989</v>
      </c>
      <c r="X41" s="123">
        <f t="shared" si="10"/>
        <v>2388538</v>
      </c>
      <c r="Y41" s="123">
        <f t="shared" si="11"/>
        <v>2998909.5810886933</v>
      </c>
      <c r="Z41" s="125">
        <f t="shared" si="13"/>
        <v>1</v>
      </c>
      <c r="AA41" s="125">
        <f t="shared" si="14"/>
        <v>25.554191772904321</v>
      </c>
      <c r="AB41" s="184">
        <v>7.5580291702064373E-2</v>
      </c>
      <c r="AC41" s="144" t="s">
        <v>119</v>
      </c>
      <c r="AD41" s="136" t="s">
        <v>121</v>
      </c>
    </row>
    <row r="42" spans="1:33" ht="172.8">
      <c r="A42" s="142">
        <v>2019</v>
      </c>
      <c r="B42" s="143" t="s">
        <v>51</v>
      </c>
      <c r="C42" s="143" t="s">
        <v>58</v>
      </c>
      <c r="D42" s="63">
        <v>3124635</v>
      </c>
      <c r="E42" s="63">
        <v>87444435</v>
      </c>
      <c r="F42" s="63">
        <f t="shared" si="0"/>
        <v>27.985487904987302</v>
      </c>
      <c r="G42" s="63">
        <v>2181071</v>
      </c>
      <c r="H42" s="64">
        <v>0.69802424923231032</v>
      </c>
      <c r="I42" s="64">
        <f t="shared" si="12"/>
        <v>2.4942364828590864E-2</v>
      </c>
      <c r="J42" s="71" t="s">
        <v>59</v>
      </c>
      <c r="K42" s="72" t="s">
        <v>60</v>
      </c>
      <c r="L42" s="73">
        <v>22561000</v>
      </c>
      <c r="M42" s="73">
        <v>574777000</v>
      </c>
      <c r="N42" s="73">
        <f t="shared" si="1"/>
        <v>25.476574619919329</v>
      </c>
      <c r="O42" s="98">
        <f t="shared" si="2"/>
        <v>0.91034948922148828</v>
      </c>
      <c r="P42" s="99">
        <f t="shared" si="3"/>
        <v>19.098515803866373</v>
      </c>
      <c r="Q42" s="99">
        <v>25</v>
      </c>
      <c r="R42" s="14">
        <f t="shared" si="4"/>
        <v>2.7920969969292414E-2</v>
      </c>
      <c r="S42" s="9">
        <f t="shared" si="5"/>
        <v>7.0811206276249497E-2</v>
      </c>
      <c r="T42" s="9">
        <f t="shared" si="6"/>
        <v>6.3134050047995494E-2</v>
      </c>
      <c r="U42" s="9">
        <f t="shared" si="7"/>
        <v>1.1216008829216202</v>
      </c>
      <c r="V42" s="118">
        <f t="shared" si="8"/>
        <v>3.131618456958641E-2</v>
      </c>
      <c r="W42" s="53">
        <f t="shared" si="9"/>
        <v>0.99999999999999978</v>
      </c>
      <c r="X42" s="123">
        <f t="shared" si="10"/>
        <v>2181071</v>
      </c>
      <c r="Y42" s="123">
        <f t="shared" si="11"/>
        <v>2738426.0660432018</v>
      </c>
      <c r="Z42" s="125">
        <f t="shared" si="13"/>
        <v>1.0000000000000002</v>
      </c>
      <c r="AA42" s="125">
        <f t="shared" si="14"/>
        <v>25.554191772904321</v>
      </c>
      <c r="AB42" s="184">
        <v>3.131618456958641E-2</v>
      </c>
      <c r="AC42" s="144" t="s">
        <v>58</v>
      </c>
      <c r="AD42" s="136" t="s">
        <v>60</v>
      </c>
    </row>
    <row r="43" spans="1:33">
      <c r="A43" s="142">
        <v>2019</v>
      </c>
      <c r="B43" s="143" t="s">
        <v>51</v>
      </c>
      <c r="C43" s="143" t="s">
        <v>63</v>
      </c>
      <c r="D43" s="63">
        <v>459374</v>
      </c>
      <c r="E43" s="63">
        <v>14922419</v>
      </c>
      <c r="F43" s="63">
        <f t="shared" si="0"/>
        <v>32.484248128975516</v>
      </c>
      <c r="G43" s="63">
        <v>2117875</v>
      </c>
      <c r="H43" s="64">
        <v>2</v>
      </c>
      <c r="I43" s="64">
        <f t="shared" si="12"/>
        <v>0.14192571593117712</v>
      </c>
      <c r="J43" s="75">
        <v>2104</v>
      </c>
      <c r="K43" s="76" t="s">
        <v>64</v>
      </c>
      <c r="L43" s="73">
        <v>23960000</v>
      </c>
      <c r="M43" s="73">
        <v>655390000</v>
      </c>
      <c r="N43" s="73">
        <f t="shared" si="1"/>
        <v>27.353505843071787</v>
      </c>
      <c r="O43" s="98">
        <f t="shared" si="2"/>
        <v>0.84205445465344864</v>
      </c>
      <c r="P43" s="99">
        <f t="shared" si="3"/>
        <v>22.168665716111875</v>
      </c>
      <c r="Q43" s="99">
        <v>27</v>
      </c>
      <c r="R43" s="14">
        <f t="shared" si="4"/>
        <v>0.17075371008114262</v>
      </c>
      <c r="S43" s="9">
        <f t="shared" si="5"/>
        <v>0.40292615458767428</v>
      </c>
      <c r="T43" s="9">
        <f t="shared" si="6"/>
        <v>0.38610310780750329</v>
      </c>
      <c r="U43" s="9">
        <f t="shared" si="7"/>
        <v>1.0435713840163088</v>
      </c>
      <c r="V43" s="118">
        <f t="shared" si="8"/>
        <v>0.17819368555529755</v>
      </c>
      <c r="W43" s="53">
        <f t="shared" si="9"/>
        <v>1</v>
      </c>
      <c r="X43" s="123">
        <f t="shared" si="10"/>
        <v>2117875</v>
      </c>
      <c r="Y43" s="123">
        <f t="shared" si="11"/>
        <v>2659080.8390103979</v>
      </c>
      <c r="Z43" s="125">
        <f t="shared" si="13"/>
        <v>0.99999999999999989</v>
      </c>
      <c r="AA43" s="125">
        <f t="shared" si="14"/>
        <v>25.554191772904346</v>
      </c>
      <c r="AB43" s="184">
        <v>0.17819368555529755</v>
      </c>
      <c r="AC43" s="144" t="s">
        <v>63</v>
      </c>
      <c r="AD43" s="138" t="s">
        <v>64</v>
      </c>
    </row>
    <row r="44" spans="1:33" ht="273.60000000000002">
      <c r="A44" s="142">
        <v>2019</v>
      </c>
      <c r="B44" s="143" t="s">
        <v>51</v>
      </c>
      <c r="C44" s="143" t="s">
        <v>96</v>
      </c>
      <c r="D44" s="63">
        <v>18815982</v>
      </c>
      <c r="E44" s="63">
        <v>244291656</v>
      </c>
      <c r="F44" s="63">
        <f t="shared" si="0"/>
        <v>12.983199920152984</v>
      </c>
      <c r="G44" s="63">
        <v>2087007</v>
      </c>
      <c r="H44" s="64">
        <v>0.11091671962696392</v>
      </c>
      <c r="I44" s="64">
        <f t="shared" si="12"/>
        <v>8.5430957167034801E-3</v>
      </c>
      <c r="J44" s="71" t="s">
        <v>97</v>
      </c>
      <c r="K44" s="72" t="s">
        <v>98</v>
      </c>
      <c r="L44" s="73">
        <v>179142000</v>
      </c>
      <c r="M44" s="73">
        <v>1772267000</v>
      </c>
      <c r="N44" s="73">
        <f t="shared" si="1"/>
        <v>9.8930848153978417</v>
      </c>
      <c r="O44" s="98">
        <f t="shared" si="2"/>
        <v>0.76199125610331575</v>
      </c>
      <c r="P44" s="99">
        <f t="shared" si="3"/>
        <v>8.8603010853925266</v>
      </c>
      <c r="Q44" s="99">
        <v>10</v>
      </c>
      <c r="R44" s="14">
        <f t="shared" si="4"/>
        <v>1.1091671962696392E-2</v>
      </c>
      <c r="S44" s="9">
        <f t="shared" si="5"/>
        <v>2.4253791378265659E-2</v>
      </c>
      <c r="T44" s="9">
        <f t="shared" si="6"/>
        <v>2.5080152071327511E-2</v>
      </c>
      <c r="U44" s="9">
        <f t="shared" si="7"/>
        <v>0.96705120883192031</v>
      </c>
      <c r="V44" s="118">
        <f t="shared" si="8"/>
        <v>1.0726214779492663E-2</v>
      </c>
      <c r="W44" s="53">
        <f t="shared" si="9"/>
        <v>1</v>
      </c>
      <c r="X44" s="123">
        <f t="shared" si="10"/>
        <v>2087007</v>
      </c>
      <c r="Y44" s="123">
        <f t="shared" si="11"/>
        <v>2620324.7710939376</v>
      </c>
      <c r="Z44" s="125">
        <f t="shared" si="13"/>
        <v>0.99999999999999989</v>
      </c>
      <c r="AA44" s="125">
        <f t="shared" si="14"/>
        <v>25.554191772904346</v>
      </c>
      <c r="AB44" s="184">
        <v>1.0726214779492663E-2</v>
      </c>
      <c r="AC44" s="144" t="s">
        <v>96</v>
      </c>
      <c r="AD44" s="136" t="s">
        <v>98</v>
      </c>
    </row>
    <row r="45" spans="1:33">
      <c r="A45" s="142">
        <v>2019</v>
      </c>
      <c r="B45" s="143" t="s">
        <v>37</v>
      </c>
      <c r="C45" s="143" t="s">
        <v>247</v>
      </c>
      <c r="D45" s="63">
        <v>1065119</v>
      </c>
      <c r="E45" s="63">
        <v>64301295</v>
      </c>
      <c r="F45" s="63">
        <f t="shared" si="0"/>
        <v>60.370057242430185</v>
      </c>
      <c r="G45" s="63">
        <v>1867656</v>
      </c>
      <c r="H45" s="64">
        <v>1.7534716778125261</v>
      </c>
      <c r="I45" s="64">
        <f t="shared" si="12"/>
        <v>2.9045387033029429E-2</v>
      </c>
      <c r="J45" s="75">
        <v>21061020</v>
      </c>
      <c r="K45" s="76" t="s">
        <v>248</v>
      </c>
      <c r="L45" s="73">
        <v>4429000</v>
      </c>
      <c r="M45" s="73">
        <v>213560000</v>
      </c>
      <c r="N45" s="73">
        <f t="shared" si="1"/>
        <v>48.218559494242491</v>
      </c>
      <c r="O45" s="98">
        <f t="shared" si="2"/>
        <v>0.79871647794882006</v>
      </c>
      <c r="P45" s="99">
        <f t="shared" si="3"/>
        <v>41.199156371306209</v>
      </c>
      <c r="Q45" s="99">
        <v>48</v>
      </c>
      <c r="R45" s="14">
        <f t="shared" si="4"/>
        <v>3.6530659954427627E-2</v>
      </c>
      <c r="S45" s="9">
        <f t="shared" si="5"/>
        <v>8.2459658765465432E-2</v>
      </c>
      <c r="T45" s="9">
        <f t="shared" si="6"/>
        <v>8.2602019786047809E-2</v>
      </c>
      <c r="U45" s="9">
        <f t="shared" si="7"/>
        <v>0.99827654310450142</v>
      </c>
      <c r="V45" s="118">
        <f t="shared" si="8"/>
        <v>3.6467700936632055E-2</v>
      </c>
      <c r="W45" s="53">
        <f t="shared" si="9"/>
        <v>1</v>
      </c>
      <c r="X45" s="123">
        <f t="shared" si="10"/>
        <v>1867656</v>
      </c>
      <c r="Y45" s="123">
        <f t="shared" si="11"/>
        <v>2344920.395898154</v>
      </c>
      <c r="Z45" s="125">
        <f t="shared" si="13"/>
        <v>1</v>
      </c>
      <c r="AA45" s="125">
        <f t="shared" si="14"/>
        <v>25.554191772904321</v>
      </c>
      <c r="AB45" s="184">
        <v>3.6467700936632055E-2</v>
      </c>
      <c r="AC45" s="144" t="s">
        <v>247</v>
      </c>
      <c r="AD45" s="138" t="s">
        <v>248</v>
      </c>
    </row>
    <row r="46" spans="1:33">
      <c r="A46" s="142">
        <v>2019</v>
      </c>
      <c r="B46" s="143" t="s">
        <v>20</v>
      </c>
      <c r="C46" s="143" t="s">
        <v>197</v>
      </c>
      <c r="D46" s="63">
        <v>1127987</v>
      </c>
      <c r="E46" s="63">
        <v>24071439</v>
      </c>
      <c r="F46" s="63">
        <f t="shared" si="0"/>
        <v>21.340174133212528</v>
      </c>
      <c r="G46" s="63">
        <v>1813913</v>
      </c>
      <c r="H46" s="64">
        <v>1.6080974337470202</v>
      </c>
      <c r="I46" s="64">
        <f t="shared" si="12"/>
        <v>7.5355403555225756E-2</v>
      </c>
      <c r="J46" s="75">
        <v>210390</v>
      </c>
      <c r="K46" s="76" t="s">
        <v>198</v>
      </c>
      <c r="L46" s="73">
        <v>57518000</v>
      </c>
      <c r="M46" s="73">
        <v>1486384000</v>
      </c>
      <c r="N46" s="73">
        <f t="shared" si="1"/>
        <v>25.842066831252826</v>
      </c>
      <c r="O46" s="98">
        <f t="shared" si="2"/>
        <v>1.2109585737181887</v>
      </c>
      <c r="P46" s="99">
        <f t="shared" si="3"/>
        <v>14.563464261339087</v>
      </c>
      <c r="Q46" s="99">
        <v>26</v>
      </c>
      <c r="R46" s="14">
        <f t="shared" si="4"/>
        <v>6.1849901297962313E-2</v>
      </c>
      <c r="S46" s="9">
        <f t="shared" si="5"/>
        <v>0.21393348472966656</v>
      </c>
      <c r="T46" s="9">
        <f t="shared" si="6"/>
        <v>0.13985312001351263</v>
      </c>
      <c r="U46" s="9">
        <f t="shared" si="7"/>
        <v>1.5297011944316743</v>
      </c>
      <c r="V46" s="118">
        <f t="shared" si="8"/>
        <v>9.4611867890974116E-2</v>
      </c>
      <c r="W46" s="53">
        <f t="shared" si="9"/>
        <v>1</v>
      </c>
      <c r="X46" s="123">
        <f t="shared" si="10"/>
        <v>1813913</v>
      </c>
      <c r="Y46" s="123">
        <f t="shared" si="11"/>
        <v>2277443.8066136423</v>
      </c>
      <c r="Z46" s="125">
        <f t="shared" si="13"/>
        <v>0.99999999999999989</v>
      </c>
      <c r="AA46" s="125">
        <f t="shared" si="14"/>
        <v>25.554191772904346</v>
      </c>
      <c r="AB46" s="184">
        <v>9.4611867890974116E-2</v>
      </c>
      <c r="AC46" s="144" t="s">
        <v>197</v>
      </c>
      <c r="AD46" s="138" t="s">
        <v>198</v>
      </c>
    </row>
    <row r="47" spans="1:33" ht="216">
      <c r="A47" s="142">
        <v>2019</v>
      </c>
      <c r="B47" s="143" t="s">
        <v>20</v>
      </c>
      <c r="C47" s="143" t="s">
        <v>179</v>
      </c>
      <c r="D47" s="63">
        <v>1016616</v>
      </c>
      <c r="E47" s="63">
        <v>79877700</v>
      </c>
      <c r="F47" s="63">
        <f t="shared" si="0"/>
        <v>78.572145234778915</v>
      </c>
      <c r="G47" s="63">
        <v>1775901</v>
      </c>
      <c r="H47" s="64">
        <v>1.7468749262258316</v>
      </c>
      <c r="I47" s="64">
        <f t="shared" si="12"/>
        <v>2.223275081781273E-2</v>
      </c>
      <c r="J47" s="71" t="s">
        <v>180</v>
      </c>
      <c r="K47" s="72" t="s">
        <v>181</v>
      </c>
      <c r="L47" s="73">
        <v>85018000</v>
      </c>
      <c r="M47" s="73">
        <v>2565552000</v>
      </c>
      <c r="N47" s="73">
        <f t="shared" si="1"/>
        <v>30.176574372485828</v>
      </c>
      <c r="O47" s="98">
        <f t="shared" si="2"/>
        <v>0.38406198891879778</v>
      </c>
      <c r="P47" s="99">
        <f t="shared" si="3"/>
        <v>53.621053976432002</v>
      </c>
      <c r="Q47" s="99">
        <f>SUM(P47)</f>
        <v>53.621053976432002</v>
      </c>
      <c r="R47" s="14">
        <f t="shared" si="4"/>
        <v>3.2578153480415241E-2</v>
      </c>
      <c r="S47" s="9">
        <f t="shared" si="5"/>
        <v>6.311863029298552E-2</v>
      </c>
      <c r="T47" s="9">
        <f t="shared" si="6"/>
        <v>7.3664732083658993E-2</v>
      </c>
      <c r="U47" s="9">
        <f t="shared" si="7"/>
        <v>0.85683648752436159</v>
      </c>
      <c r="V47" s="118">
        <f t="shared" si="8"/>
        <v>2.7914150598188549E-2</v>
      </c>
      <c r="W47" s="53">
        <f t="shared" si="9"/>
        <v>1</v>
      </c>
      <c r="X47" s="123">
        <f t="shared" si="10"/>
        <v>1775901</v>
      </c>
      <c r="Y47" s="123">
        <f t="shared" si="11"/>
        <v>2229718.1472369255</v>
      </c>
      <c r="Z47" s="125">
        <f t="shared" si="13"/>
        <v>1</v>
      </c>
      <c r="AA47" s="125">
        <f t="shared" si="14"/>
        <v>25.554191772904321</v>
      </c>
      <c r="AB47" s="184">
        <v>2.7914150598188549E-2</v>
      </c>
      <c r="AC47" s="144" t="s">
        <v>179</v>
      </c>
      <c r="AD47" s="136" t="s">
        <v>181</v>
      </c>
    </row>
    <row r="48" spans="1:33" ht="360">
      <c r="A48" s="142">
        <v>2019</v>
      </c>
      <c r="B48" s="143" t="s">
        <v>33</v>
      </c>
      <c r="C48" s="143" t="s">
        <v>154</v>
      </c>
      <c r="D48" s="63">
        <v>235481</v>
      </c>
      <c r="E48" s="63">
        <v>18461246</v>
      </c>
      <c r="F48" s="63">
        <f t="shared" si="0"/>
        <v>78.398027866367144</v>
      </c>
      <c r="G48" s="63">
        <v>1731984</v>
      </c>
      <c r="H48" s="64">
        <v>6</v>
      </c>
      <c r="I48" s="64">
        <f t="shared" si="12"/>
        <v>9.3817286222175902E-2</v>
      </c>
      <c r="J48" s="71" t="s">
        <v>155</v>
      </c>
      <c r="K48" s="72" t="s">
        <v>156</v>
      </c>
      <c r="L48" s="73">
        <v>64038000</v>
      </c>
      <c r="M48" s="73">
        <v>3126559000</v>
      </c>
      <c r="N48" s="73">
        <f t="shared" si="1"/>
        <v>48.823495424591648</v>
      </c>
      <c r="O48" s="99">
        <f t="shared" si="2"/>
        <v>0.62276433162085942</v>
      </c>
      <c r="P48" s="99">
        <f t="shared" si="3"/>
        <v>53.502228700859547</v>
      </c>
      <c r="Q48" s="99">
        <f>SUM(P48)</f>
        <v>53.502228700859547</v>
      </c>
      <c r="R48" s="14">
        <f t="shared" si="4"/>
        <v>0.13747259503368922</v>
      </c>
      <c r="S48" s="9">
        <f t="shared" si="5"/>
        <v>0.26634664566133509</v>
      </c>
      <c r="T48" s="9">
        <f t="shared" si="6"/>
        <v>0.31084886035944204</v>
      </c>
      <c r="U48" s="9">
        <f t="shared" si="7"/>
        <v>0.85683648752436159</v>
      </c>
      <c r="V48" s="118">
        <f t="shared" si="8"/>
        <v>0.11779153545952528</v>
      </c>
      <c r="W48" s="53">
        <f t="shared" si="9"/>
        <v>1</v>
      </c>
      <c r="X48" s="123">
        <f t="shared" si="10"/>
        <v>1731984</v>
      </c>
      <c r="Y48" s="123">
        <f t="shared" si="11"/>
        <v>2174578.512836019</v>
      </c>
      <c r="Z48" s="125">
        <f t="shared" si="13"/>
        <v>1.0000000000000002</v>
      </c>
      <c r="AA48" s="125">
        <f t="shared" si="14"/>
        <v>25.554191772904321</v>
      </c>
      <c r="AB48" s="184">
        <v>0.11779153545952528</v>
      </c>
      <c r="AC48" s="144" t="s">
        <v>154</v>
      </c>
      <c r="AD48" s="136" t="s">
        <v>156</v>
      </c>
    </row>
    <row r="49" spans="1:30" ht="57.6">
      <c r="A49" s="142">
        <v>2019</v>
      </c>
      <c r="B49" s="143" t="s">
        <v>51</v>
      </c>
      <c r="C49" s="143" t="s">
        <v>131</v>
      </c>
      <c r="D49" s="63">
        <v>2173534</v>
      </c>
      <c r="E49" s="63">
        <v>43211910</v>
      </c>
      <c r="F49" s="63">
        <f t="shared" si="0"/>
        <v>19.880945041577448</v>
      </c>
      <c r="G49" s="63">
        <v>1716945</v>
      </c>
      <c r="H49" s="64">
        <v>0.78993243261895141</v>
      </c>
      <c r="I49" s="64">
        <f t="shared" si="12"/>
        <v>3.973314301543255E-2</v>
      </c>
      <c r="J49" s="71" t="s">
        <v>132</v>
      </c>
      <c r="K49" s="72" t="s">
        <v>133</v>
      </c>
      <c r="L49" s="73">
        <v>17772000</v>
      </c>
      <c r="M49" s="73">
        <v>249994000</v>
      </c>
      <c r="N49" s="73">
        <f t="shared" si="1"/>
        <v>14.066734188611299</v>
      </c>
      <c r="O49" s="98">
        <f t="shared" si="2"/>
        <v>0.70754856769601426</v>
      </c>
      <c r="P49" s="99">
        <f t="shared" si="3"/>
        <v>13.567622775113378</v>
      </c>
      <c r="Q49" s="99">
        <v>14</v>
      </c>
      <c r="R49" s="14">
        <f t="shared" si="4"/>
        <v>5.6423745187067963E-2</v>
      </c>
      <c r="S49" s="9">
        <f t="shared" si="5"/>
        <v>0.1128021262380224</v>
      </c>
      <c r="T49" s="9">
        <f t="shared" si="6"/>
        <v>0.12758366046929887</v>
      </c>
      <c r="U49" s="9">
        <f t="shared" si="7"/>
        <v>0.88414241935915117</v>
      </c>
      <c r="V49" s="118">
        <f t="shared" si="8"/>
        <v>4.9886626578998526E-2</v>
      </c>
      <c r="W49" s="53">
        <f t="shared" si="9"/>
        <v>1</v>
      </c>
      <c r="X49" s="123">
        <f t="shared" si="10"/>
        <v>1716945</v>
      </c>
      <c r="Y49" s="123">
        <f t="shared" si="11"/>
        <v>2155696.4179352922</v>
      </c>
      <c r="Z49" s="125">
        <f t="shared" si="13"/>
        <v>1</v>
      </c>
      <c r="AA49" s="125">
        <f t="shared" si="14"/>
        <v>25.554191772904321</v>
      </c>
      <c r="AB49" s="184">
        <v>4.9886626578998526E-2</v>
      </c>
      <c r="AC49" s="144" t="s">
        <v>131</v>
      </c>
      <c r="AD49" s="136" t="s">
        <v>133</v>
      </c>
    </row>
    <row r="50" spans="1:30" ht="72">
      <c r="A50" s="142">
        <v>2019</v>
      </c>
      <c r="B50" s="143" t="s">
        <v>3</v>
      </c>
      <c r="C50" s="143" t="s">
        <v>14</v>
      </c>
      <c r="D50" s="63">
        <v>1168399</v>
      </c>
      <c r="E50" s="63">
        <v>36752310</v>
      </c>
      <c r="F50" s="63">
        <f t="shared" si="0"/>
        <v>31.455273412592788</v>
      </c>
      <c r="G50" s="63">
        <v>1654852</v>
      </c>
      <c r="H50" s="64">
        <v>1.4163415066257332</v>
      </c>
      <c r="I50" s="64">
        <f t="shared" si="12"/>
        <v>4.5027156116173375E-2</v>
      </c>
      <c r="J50" s="71" t="s">
        <v>15</v>
      </c>
      <c r="K50" s="72" t="s">
        <v>16</v>
      </c>
      <c r="L50" s="73">
        <v>67086000</v>
      </c>
      <c r="M50" s="73">
        <v>1611663000</v>
      </c>
      <c r="N50" s="73">
        <f t="shared" si="1"/>
        <v>24.023835077363383</v>
      </c>
      <c r="O50" s="98">
        <f t="shared" si="2"/>
        <v>0.76374586741775685</v>
      </c>
      <c r="P50" s="99">
        <f t="shared" si="3"/>
        <v>21.466448554512478</v>
      </c>
      <c r="Q50" s="99">
        <v>24</v>
      </c>
      <c r="R50" s="14">
        <f t="shared" si="4"/>
        <v>5.9014229442738882E-2</v>
      </c>
      <c r="S50" s="9">
        <f t="shared" si="5"/>
        <v>0.12783179388509389</v>
      </c>
      <c r="T50" s="9">
        <f t="shared" si="6"/>
        <v>0.1334411848613935</v>
      </c>
      <c r="U50" s="9">
        <f t="shared" si="7"/>
        <v>0.95796357037652102</v>
      </c>
      <c r="V50" s="118">
        <f t="shared" si="8"/>
        <v>5.6533481939985343E-2</v>
      </c>
      <c r="W50" s="53">
        <f t="shared" si="9"/>
        <v>1</v>
      </c>
      <c r="X50" s="123">
        <f t="shared" si="10"/>
        <v>1654852</v>
      </c>
      <c r="Y50" s="123">
        <f t="shared" si="11"/>
        <v>2077736.0536377428</v>
      </c>
      <c r="Z50" s="125">
        <f t="shared" si="13"/>
        <v>1</v>
      </c>
      <c r="AA50" s="125">
        <f t="shared" si="14"/>
        <v>25.554191772904321</v>
      </c>
      <c r="AB50" s="184">
        <v>5.6533481939985343E-2</v>
      </c>
      <c r="AC50" s="144" t="s">
        <v>14</v>
      </c>
      <c r="AD50" s="136" t="s">
        <v>16</v>
      </c>
    </row>
    <row r="51" spans="1:30">
      <c r="A51" s="142">
        <v>2019</v>
      </c>
      <c r="B51" s="143" t="s">
        <v>10</v>
      </c>
      <c r="C51" s="143" t="s">
        <v>126</v>
      </c>
      <c r="D51" s="63">
        <v>5141640</v>
      </c>
      <c r="E51" s="63">
        <v>76131546</v>
      </c>
      <c r="F51" s="63">
        <f t="shared" si="0"/>
        <v>14.806860456974817</v>
      </c>
      <c r="G51" s="63">
        <v>1573577</v>
      </c>
      <c r="H51" s="64">
        <v>0.30604573637983212</v>
      </c>
      <c r="I51" s="64">
        <f t="shared" si="12"/>
        <v>2.0669184886906146E-2</v>
      </c>
      <c r="J51" s="75">
        <v>808</v>
      </c>
      <c r="K51" s="76" t="s">
        <v>127</v>
      </c>
      <c r="L51" s="73">
        <v>116351000</v>
      </c>
      <c r="M51" s="73">
        <v>1032224000</v>
      </c>
      <c r="N51" s="73">
        <f t="shared" si="1"/>
        <v>8.8716384044829866</v>
      </c>
      <c r="O51" s="98">
        <f t="shared" si="2"/>
        <v>0.59915729132869444</v>
      </c>
      <c r="P51" s="99">
        <f t="shared" si="3"/>
        <v>10.104846461968659</v>
      </c>
      <c r="Q51" s="99">
        <f>SUM(P51)</f>
        <v>10.104846461968659</v>
      </c>
      <c r="R51" s="14">
        <f t="shared" si="4"/>
        <v>3.0287024897576453E-2</v>
      </c>
      <c r="S51" s="9">
        <f t="shared" si="5"/>
        <v>5.8679677113492749E-2</v>
      </c>
      <c r="T51" s="9">
        <f t="shared" si="6"/>
        <v>6.8484101655188145E-2</v>
      </c>
      <c r="U51" s="9">
        <f t="shared" si="7"/>
        <v>0.85683648752436192</v>
      </c>
      <c r="V51" s="118">
        <f t="shared" si="8"/>
        <v>2.5951028030802303E-2</v>
      </c>
      <c r="W51" s="53">
        <f t="shared" si="9"/>
        <v>1</v>
      </c>
      <c r="X51" s="123">
        <f t="shared" si="10"/>
        <v>1573577</v>
      </c>
      <c r="Y51" s="123">
        <f t="shared" si="11"/>
        <v>1975691.8842743149</v>
      </c>
      <c r="Z51" s="125">
        <f t="shared" si="13"/>
        <v>1</v>
      </c>
      <c r="AA51" s="125">
        <f t="shared" si="14"/>
        <v>25.554191772904346</v>
      </c>
      <c r="AB51" s="184">
        <v>2.5951028030802303E-2</v>
      </c>
      <c r="AC51" s="144" t="s">
        <v>126</v>
      </c>
      <c r="AD51" s="138" t="s">
        <v>127</v>
      </c>
    </row>
    <row r="52" spans="1:30" ht="100.8">
      <c r="A52" s="142">
        <v>2019</v>
      </c>
      <c r="B52" s="143" t="s">
        <v>51</v>
      </c>
      <c r="C52" s="143" t="s">
        <v>116</v>
      </c>
      <c r="D52" s="63">
        <v>2363387</v>
      </c>
      <c r="E52" s="63">
        <v>35466770</v>
      </c>
      <c r="F52" s="63">
        <f t="shared" si="0"/>
        <v>15.006755135743743</v>
      </c>
      <c r="G52" s="63">
        <v>1474946</v>
      </c>
      <c r="H52" s="64">
        <v>0.62408145597822107</v>
      </c>
      <c r="I52" s="64">
        <f t="shared" si="12"/>
        <v>4.1586702144006914E-2</v>
      </c>
      <c r="J52" s="71" t="s">
        <v>117</v>
      </c>
      <c r="K52" s="72" t="s">
        <v>118</v>
      </c>
      <c r="L52" s="73">
        <v>70864000</v>
      </c>
      <c r="M52" s="73">
        <v>655016000</v>
      </c>
      <c r="N52" s="73">
        <f t="shared" si="1"/>
        <v>9.2432829081056678</v>
      </c>
      <c r="O52" s="98">
        <f t="shared" si="2"/>
        <v>0.61594147598834437</v>
      </c>
      <c r="P52" s="99">
        <f t="shared" si="3"/>
        <v>10.241263296813148</v>
      </c>
      <c r="Q52" s="99">
        <f>SUM(P52)</f>
        <v>10.241263296813148</v>
      </c>
      <c r="R52" s="14">
        <f t="shared" si="4"/>
        <v>6.0937936843438179E-2</v>
      </c>
      <c r="S52" s="9">
        <f t="shared" si="5"/>
        <v>0.11806436815857407</v>
      </c>
      <c r="T52" s="9">
        <f t="shared" si="6"/>
        <v>0.13779101366200544</v>
      </c>
      <c r="U52" s="9">
        <f t="shared" si="7"/>
        <v>0.8568364875243617</v>
      </c>
      <c r="V52" s="118">
        <f t="shared" si="8"/>
        <v>5.2213847761912964E-2</v>
      </c>
      <c r="W52" s="53">
        <f t="shared" si="9"/>
        <v>1.0000000000000002</v>
      </c>
      <c r="X52" s="123">
        <f t="shared" si="10"/>
        <v>1474946</v>
      </c>
      <c r="Y52" s="123">
        <f t="shared" si="11"/>
        <v>1851856.5293867819</v>
      </c>
      <c r="Z52" s="125">
        <f t="shared" si="13"/>
        <v>0.99999999999999967</v>
      </c>
      <c r="AA52" s="125">
        <f t="shared" si="14"/>
        <v>25.554191772904346</v>
      </c>
      <c r="AB52" s="184">
        <v>5.2213847761912964E-2</v>
      </c>
      <c r="AC52" s="144" t="s">
        <v>116</v>
      </c>
      <c r="AD52" s="136" t="s">
        <v>118</v>
      </c>
    </row>
    <row r="53" spans="1:30" ht="115.2">
      <c r="A53" s="142">
        <v>2019</v>
      </c>
      <c r="B53" s="143" t="s">
        <v>85</v>
      </c>
      <c r="C53" s="143" t="s">
        <v>222</v>
      </c>
      <c r="D53" s="63">
        <v>213999</v>
      </c>
      <c r="E53" s="63">
        <v>18709400</v>
      </c>
      <c r="F53" s="63">
        <f t="shared" ref="F53:F84" si="16">E53/D53</f>
        <v>87.427511343510957</v>
      </c>
      <c r="G53" s="63">
        <v>1440591</v>
      </c>
      <c r="H53" s="64">
        <v>6.7317651017060829</v>
      </c>
      <c r="I53" s="64">
        <f t="shared" ref="I53:I84" si="17">SUM(G53/E53)</f>
        <v>7.6998246870557049E-2</v>
      </c>
      <c r="J53" s="71" t="s">
        <v>223</v>
      </c>
      <c r="K53" s="72" t="s">
        <v>224</v>
      </c>
      <c r="L53" s="73">
        <v>15106000</v>
      </c>
      <c r="M53" s="73">
        <v>686559000</v>
      </c>
      <c r="N53" s="73">
        <f t="shared" ref="N53:N84" si="18">M53/L53</f>
        <v>45.449424069905994</v>
      </c>
      <c r="O53" s="99">
        <f t="shared" ref="O53:O84" si="19">N53/F53</f>
        <v>0.51985265703527705</v>
      </c>
      <c r="P53" s="99">
        <f t="shared" ref="P53:P84" si="20">(F53*$O$111)</f>
        <v>59.664341488546519</v>
      </c>
      <c r="Q53" s="99">
        <f t="shared" ref="Q53:Q55" si="21">SUM(P53)</f>
        <v>59.664341488546519</v>
      </c>
      <c r="R53" s="14">
        <f t="shared" ref="R53:R84" si="22">SUM((G53)/(Q53*D53))</f>
        <v>0.11282727561819061</v>
      </c>
      <c r="S53" s="9">
        <f t="shared" ref="S53:S84" si="23">SUM(I53/I$21)</f>
        <v>0.21859750587124385</v>
      </c>
      <c r="T53" s="9">
        <f t="shared" ref="T53:T84" si="24">SUM(R53/R$21)</f>
        <v>0.25512161194585992</v>
      </c>
      <c r="U53" s="9">
        <f t="shared" ref="U53:U84" si="25">SUM(S53/T53)</f>
        <v>0.8568364875243617</v>
      </c>
      <c r="V53" s="118">
        <f t="shared" ref="V53:V84" si="26">SUM($R$21*S53)</f>
        <v>9.6674526537633504E-2</v>
      </c>
      <c r="W53" s="53">
        <f t="shared" ref="W53:W84" si="27">SUM(V53/R$21)/S53</f>
        <v>1</v>
      </c>
      <c r="X53" s="123">
        <f t="shared" ref="X53:X84" si="28">SUM($I53*$E53)</f>
        <v>1440591</v>
      </c>
      <c r="Y53" s="123">
        <f t="shared" ref="Y53:Y84" si="29">SUM($V53*$E53)</f>
        <v>1808722.3868032002</v>
      </c>
      <c r="Z53" s="125">
        <f t="shared" si="13"/>
        <v>1</v>
      </c>
      <c r="AA53" s="125">
        <f t="shared" si="14"/>
        <v>25.554191772904321</v>
      </c>
      <c r="AB53" s="184">
        <v>9.6674526537633504E-2</v>
      </c>
      <c r="AC53" s="144" t="s">
        <v>222</v>
      </c>
      <c r="AD53" s="136" t="s">
        <v>224</v>
      </c>
    </row>
    <row r="54" spans="1:30">
      <c r="A54" s="142">
        <v>2019</v>
      </c>
      <c r="B54" s="143" t="s">
        <v>148</v>
      </c>
      <c r="C54" s="143" t="s">
        <v>245</v>
      </c>
      <c r="D54" s="63">
        <v>938738</v>
      </c>
      <c r="E54" s="63">
        <v>21759238</v>
      </c>
      <c r="F54" s="63">
        <f t="shared" si="16"/>
        <v>23.179244901133224</v>
      </c>
      <c r="G54" s="63">
        <v>1422661</v>
      </c>
      <c r="H54" s="64">
        <v>1.5155037933907012</v>
      </c>
      <c r="I54" s="64">
        <f t="shared" si="17"/>
        <v>6.5381931113580358E-2</v>
      </c>
      <c r="J54" s="75">
        <v>1516</v>
      </c>
      <c r="K54" s="76" t="s">
        <v>246</v>
      </c>
      <c r="L54" s="73">
        <v>62618000</v>
      </c>
      <c r="M54" s="73">
        <v>527695000</v>
      </c>
      <c r="N54" s="73">
        <f t="shared" si="18"/>
        <v>8.4272094285988057</v>
      </c>
      <c r="O54" s="98">
        <f t="shared" si="19"/>
        <v>0.36356703872552826</v>
      </c>
      <c r="P54" s="99">
        <f t="shared" si="20"/>
        <v>15.818526250781934</v>
      </c>
      <c r="Q54" s="99">
        <f t="shared" si="21"/>
        <v>15.818526250781934</v>
      </c>
      <c r="R54" s="14">
        <f t="shared" si="22"/>
        <v>9.5805624959264923E-2</v>
      </c>
      <c r="S54" s="9">
        <f t="shared" si="23"/>
        <v>0.18561886343336098</v>
      </c>
      <c r="T54" s="9">
        <f t="shared" si="24"/>
        <v>0.21663277198858016</v>
      </c>
      <c r="U54" s="9">
        <f t="shared" si="25"/>
        <v>0.85683648752436181</v>
      </c>
      <c r="V54" s="118">
        <f t="shared" si="26"/>
        <v>8.208975517517289E-2</v>
      </c>
      <c r="W54" s="53">
        <f t="shared" si="27"/>
        <v>1</v>
      </c>
      <c r="X54" s="123">
        <f t="shared" si="28"/>
        <v>1422661</v>
      </c>
      <c r="Y54" s="123">
        <f t="shared" si="29"/>
        <v>1786210.5202183186</v>
      </c>
      <c r="Z54" s="125">
        <f t="shared" si="13"/>
        <v>0.99999999999999978</v>
      </c>
      <c r="AA54" s="125">
        <f t="shared" si="14"/>
        <v>25.554191772904346</v>
      </c>
      <c r="AB54" s="184">
        <v>8.208975517517289E-2</v>
      </c>
      <c r="AC54" s="144" t="s">
        <v>245</v>
      </c>
      <c r="AD54" s="138" t="s">
        <v>246</v>
      </c>
    </row>
    <row r="55" spans="1:30" ht="129.6">
      <c r="A55" s="142">
        <v>2019</v>
      </c>
      <c r="B55" s="143" t="s">
        <v>3</v>
      </c>
      <c r="C55" s="143" t="s">
        <v>4</v>
      </c>
      <c r="D55" s="63">
        <v>983177</v>
      </c>
      <c r="E55" s="63">
        <v>63572644</v>
      </c>
      <c r="F55" s="63">
        <f t="shared" si="16"/>
        <v>64.660426352528589</v>
      </c>
      <c r="G55" s="63">
        <v>1410017</v>
      </c>
      <c r="H55" s="64">
        <v>1.4341435977448618</v>
      </c>
      <c r="I55" s="64">
        <f t="shared" si="17"/>
        <v>2.2179618642257509E-2</v>
      </c>
      <c r="J55" s="71" t="s">
        <v>5</v>
      </c>
      <c r="K55" s="72" t="s">
        <v>6</v>
      </c>
      <c r="L55" s="73">
        <v>64505000</v>
      </c>
      <c r="M55" s="73">
        <v>1917367000</v>
      </c>
      <c r="N55" s="73">
        <f t="shared" si="18"/>
        <v>29.724315944500425</v>
      </c>
      <c r="O55" s="98">
        <f t="shared" si="19"/>
        <v>0.45969873106687359</v>
      </c>
      <c r="P55" s="99">
        <f t="shared" si="20"/>
        <v>44.127091111333812</v>
      </c>
      <c r="Q55" s="99">
        <f t="shared" si="21"/>
        <v>44.127091111333812</v>
      </c>
      <c r="R55" s="14">
        <f t="shared" si="22"/>
        <v>3.2500297699807126E-2</v>
      </c>
      <c r="S55" s="9">
        <f t="shared" si="23"/>
        <v>6.296778840333303E-2</v>
      </c>
      <c r="T55" s="9">
        <f t="shared" si="24"/>
        <v>7.3488686955039031E-2</v>
      </c>
      <c r="U55" s="9">
        <f t="shared" si="25"/>
        <v>0.85683648752436181</v>
      </c>
      <c r="V55" s="118">
        <f t="shared" si="26"/>
        <v>2.7847440924598836E-2</v>
      </c>
      <c r="W55" s="53">
        <f t="shared" si="27"/>
        <v>1</v>
      </c>
      <c r="X55" s="123">
        <f t="shared" si="28"/>
        <v>1410017</v>
      </c>
      <c r="Y55" s="123">
        <f t="shared" si="29"/>
        <v>1770335.4482105526</v>
      </c>
      <c r="Z55" s="125">
        <f t="shared" si="13"/>
        <v>0.99999999999999978</v>
      </c>
      <c r="AA55" s="125">
        <f t="shared" si="14"/>
        <v>25.554191772904346</v>
      </c>
      <c r="AB55" s="184">
        <v>2.7847440924598836E-2</v>
      </c>
      <c r="AC55" s="144" t="s">
        <v>4</v>
      </c>
      <c r="AD55" s="136" t="s">
        <v>6</v>
      </c>
    </row>
    <row r="56" spans="1:30" ht="43.2">
      <c r="A56" s="142">
        <v>2019</v>
      </c>
      <c r="B56" s="143" t="s">
        <v>51</v>
      </c>
      <c r="C56" s="143" t="s">
        <v>182</v>
      </c>
      <c r="D56" s="63">
        <v>3864135</v>
      </c>
      <c r="E56" s="63">
        <v>58778355</v>
      </c>
      <c r="F56" s="63">
        <f t="shared" si="16"/>
        <v>15.211258147036789</v>
      </c>
      <c r="G56" s="63">
        <v>1373042</v>
      </c>
      <c r="H56" s="64">
        <v>0.35532971803521357</v>
      </c>
      <c r="I56" s="64">
        <f t="shared" si="17"/>
        <v>2.3359653396220429E-2</v>
      </c>
      <c r="J56" s="71" t="s">
        <v>183</v>
      </c>
      <c r="K56" s="72" t="s">
        <v>184</v>
      </c>
      <c r="L56" s="73">
        <v>47993000</v>
      </c>
      <c r="M56" s="73">
        <v>514512000</v>
      </c>
      <c r="N56" s="73">
        <f t="shared" si="18"/>
        <v>10.720563415498093</v>
      </c>
      <c r="O56" s="98">
        <f t="shared" si="19"/>
        <v>0.70477821833472065</v>
      </c>
      <c r="P56" s="99">
        <f t="shared" si="20"/>
        <v>10.380825058479719</v>
      </c>
      <c r="Q56" s="99">
        <v>11</v>
      </c>
      <c r="R56" s="14">
        <f t="shared" si="22"/>
        <v>3.2302701639564869E-2</v>
      </c>
      <c r="S56" s="9">
        <f t="shared" si="23"/>
        <v>6.6317899146650719E-2</v>
      </c>
      <c r="T56" s="9">
        <f t="shared" si="24"/>
        <v>7.3041888739563646E-2</v>
      </c>
      <c r="U56" s="9">
        <f t="shared" si="25"/>
        <v>0.90794337730110164</v>
      </c>
      <c r="V56" s="118">
        <f t="shared" si="26"/>
        <v>2.9329024022576356E-2</v>
      </c>
      <c r="W56" s="53">
        <f t="shared" si="27"/>
        <v>1</v>
      </c>
      <c r="X56" s="123">
        <f t="shared" si="28"/>
        <v>1373042</v>
      </c>
      <c r="Y56" s="123">
        <f t="shared" si="29"/>
        <v>1723911.785802521</v>
      </c>
      <c r="Z56" s="125">
        <f t="shared" si="13"/>
        <v>1</v>
      </c>
      <c r="AA56" s="125">
        <f t="shared" si="14"/>
        <v>25.554191772904321</v>
      </c>
      <c r="AB56" s="184">
        <v>2.9329024022576356E-2</v>
      </c>
      <c r="AC56" s="144" t="s">
        <v>182</v>
      </c>
      <c r="AD56" s="136" t="s">
        <v>184</v>
      </c>
    </row>
    <row r="57" spans="1:30" ht="187.2">
      <c r="A57" s="142">
        <v>2019</v>
      </c>
      <c r="B57" s="143" t="s">
        <v>3</v>
      </c>
      <c r="C57" s="143" t="s">
        <v>88</v>
      </c>
      <c r="D57" s="63">
        <v>2237163</v>
      </c>
      <c r="E57" s="63">
        <v>30807714</v>
      </c>
      <c r="F57" s="63">
        <f t="shared" si="16"/>
        <v>13.770884821535132</v>
      </c>
      <c r="G57" s="63">
        <v>1214670</v>
      </c>
      <c r="H57" s="64">
        <v>0.54295105005759525</v>
      </c>
      <c r="I57" s="64">
        <f t="shared" si="17"/>
        <v>3.9427462875044866E-2</v>
      </c>
      <c r="J57" s="71" t="s">
        <v>89</v>
      </c>
      <c r="K57" s="72" t="s">
        <v>90</v>
      </c>
      <c r="L57" s="73">
        <v>70851000</v>
      </c>
      <c r="M57" s="73">
        <v>518451000</v>
      </c>
      <c r="N57" s="73">
        <f t="shared" si="18"/>
        <v>7.3174831689037561</v>
      </c>
      <c r="O57" s="98">
        <f t="shared" si="19"/>
        <v>0.53137349296978775</v>
      </c>
      <c r="P57" s="99">
        <f t="shared" si="20"/>
        <v>9.3978515682923778</v>
      </c>
      <c r="Q57" s="99">
        <f>SUM(P57)</f>
        <v>9.3978515682923778</v>
      </c>
      <c r="R57" s="14">
        <f t="shared" si="22"/>
        <v>5.7773954622721432E-2</v>
      </c>
      <c r="S57" s="9">
        <f t="shared" si="23"/>
        <v>0.11193430237190953</v>
      </c>
      <c r="T57" s="9">
        <f t="shared" si="24"/>
        <v>0.13063671307383137</v>
      </c>
      <c r="U57" s="9">
        <f t="shared" si="25"/>
        <v>0.8568364875243617</v>
      </c>
      <c r="V57" s="118">
        <f t="shared" si="26"/>
        <v>4.950283234932449E-2</v>
      </c>
      <c r="W57" s="53">
        <f t="shared" si="27"/>
        <v>1</v>
      </c>
      <c r="X57" s="123">
        <f t="shared" si="28"/>
        <v>1214670</v>
      </c>
      <c r="Y57" s="123">
        <f t="shared" si="29"/>
        <v>1525069.1012079369</v>
      </c>
      <c r="Z57" s="125">
        <f t="shared" si="13"/>
        <v>1</v>
      </c>
      <c r="AA57" s="125">
        <f t="shared" si="14"/>
        <v>25.554191772904321</v>
      </c>
      <c r="AB57" s="184">
        <v>4.950283234932449E-2</v>
      </c>
      <c r="AC57" s="144" t="s">
        <v>88</v>
      </c>
      <c r="AD57" s="136" t="s">
        <v>90</v>
      </c>
    </row>
    <row r="58" spans="1:30">
      <c r="A58" s="142">
        <v>2019</v>
      </c>
      <c r="B58" s="143" t="s">
        <v>17</v>
      </c>
      <c r="C58" s="143" t="s">
        <v>234</v>
      </c>
      <c r="D58" s="63">
        <v>1822787</v>
      </c>
      <c r="E58" s="63">
        <v>52601462</v>
      </c>
      <c r="F58" s="63">
        <f t="shared" si="16"/>
        <v>28.857711844554519</v>
      </c>
      <c r="G58" s="63">
        <v>1198877</v>
      </c>
      <c r="H58" s="64">
        <v>0.65771645288231706</v>
      </c>
      <c r="I58" s="64">
        <f t="shared" si="17"/>
        <v>2.2791704914969853E-2</v>
      </c>
      <c r="J58" s="75">
        <v>2007</v>
      </c>
      <c r="K58" s="76" t="s">
        <v>235</v>
      </c>
      <c r="L58" s="73">
        <v>20158000</v>
      </c>
      <c r="M58" s="73">
        <v>497223000</v>
      </c>
      <c r="N58" s="73">
        <f t="shared" si="18"/>
        <v>24.666286337930352</v>
      </c>
      <c r="O58" s="99">
        <f t="shared" si="19"/>
        <v>0.85475544529650249</v>
      </c>
      <c r="P58" s="99">
        <f t="shared" si="20"/>
        <v>19.693759408369207</v>
      </c>
      <c r="Q58" s="99">
        <v>25</v>
      </c>
      <c r="R58" s="14">
        <f t="shared" si="22"/>
        <v>2.630865811529268E-2</v>
      </c>
      <c r="S58" s="9">
        <f t="shared" si="23"/>
        <v>6.4705497221793251E-2</v>
      </c>
      <c r="T58" s="9">
        <f t="shared" si="24"/>
        <v>5.9488339408453002E-2</v>
      </c>
      <c r="U58" s="9">
        <f t="shared" si="25"/>
        <v>1.0877005118182694</v>
      </c>
      <c r="V58" s="118">
        <f t="shared" si="26"/>
        <v>2.861594089725571E-2</v>
      </c>
      <c r="W58" s="53">
        <f t="shared" si="27"/>
        <v>1</v>
      </c>
      <c r="X58" s="123">
        <f t="shared" si="28"/>
        <v>1198877</v>
      </c>
      <c r="Y58" s="123">
        <f t="shared" si="29"/>
        <v>1505240.3277012422</v>
      </c>
      <c r="Z58" s="125">
        <f t="shared" si="13"/>
        <v>1.0000000000000002</v>
      </c>
      <c r="AA58" s="125">
        <f t="shared" si="14"/>
        <v>25.554191772904321</v>
      </c>
      <c r="AB58" s="184">
        <v>2.861594089725571E-2</v>
      </c>
      <c r="AC58" s="144" t="s">
        <v>234</v>
      </c>
      <c r="AD58" s="138" t="s">
        <v>235</v>
      </c>
    </row>
    <row r="59" spans="1:30" ht="409.6">
      <c r="A59" s="142">
        <v>2019</v>
      </c>
      <c r="B59" s="143" t="s">
        <v>26</v>
      </c>
      <c r="C59" s="143" t="s">
        <v>168</v>
      </c>
      <c r="D59" s="63">
        <v>769043</v>
      </c>
      <c r="E59" s="63">
        <v>16136856</v>
      </c>
      <c r="F59" s="63">
        <f t="shared" si="16"/>
        <v>20.983034758784619</v>
      </c>
      <c r="G59" s="63">
        <v>1139996</v>
      </c>
      <c r="H59" s="64">
        <v>1.4823566432566189</v>
      </c>
      <c r="I59" s="64">
        <f t="shared" si="17"/>
        <v>7.0645483853856036E-2</v>
      </c>
      <c r="J59" s="71" t="s">
        <v>169</v>
      </c>
      <c r="K59" s="72" t="s">
        <v>170</v>
      </c>
      <c r="L59" s="73">
        <v>48356000</v>
      </c>
      <c r="M59" s="73">
        <v>635404000</v>
      </c>
      <c r="N59" s="73">
        <f t="shared" si="18"/>
        <v>13.140127388535031</v>
      </c>
      <c r="O59" s="99">
        <f t="shared" si="19"/>
        <v>0.62622626038561324</v>
      </c>
      <c r="P59" s="99">
        <f t="shared" si="20"/>
        <v>14.319736797667503</v>
      </c>
      <c r="Q59" s="99">
        <f>SUM(P59)</f>
        <v>14.319736797667503</v>
      </c>
      <c r="R59" s="14">
        <f t="shared" si="22"/>
        <v>0.10351842804108491</v>
      </c>
      <c r="S59" s="9">
        <f t="shared" si="23"/>
        <v>0.20056205432159388</v>
      </c>
      <c r="T59" s="9">
        <f t="shared" si="24"/>
        <v>0.2340727282763988</v>
      </c>
      <c r="U59" s="9">
        <f t="shared" si="25"/>
        <v>0.8568364875243617</v>
      </c>
      <c r="V59" s="118">
        <f t="shared" si="26"/>
        <v>8.8698366276766583E-2</v>
      </c>
      <c r="W59" s="53">
        <f t="shared" si="27"/>
        <v>1</v>
      </c>
      <c r="X59" s="123">
        <f t="shared" si="28"/>
        <v>1139996</v>
      </c>
      <c r="Y59" s="123">
        <f t="shared" si="29"/>
        <v>1431312.7640434385</v>
      </c>
      <c r="Z59" s="125">
        <f t="shared" si="13"/>
        <v>1</v>
      </c>
      <c r="AA59" s="125">
        <f t="shared" si="14"/>
        <v>25.554191772904321</v>
      </c>
      <c r="AB59" s="184">
        <v>8.8698366276766583E-2</v>
      </c>
      <c r="AC59" s="144" t="s">
        <v>168</v>
      </c>
      <c r="AD59" s="136" t="s">
        <v>170</v>
      </c>
    </row>
    <row r="60" spans="1:30" ht="187.2">
      <c r="A60" s="142">
        <v>2019</v>
      </c>
      <c r="B60" s="143" t="s">
        <v>33</v>
      </c>
      <c r="C60" s="143" t="s">
        <v>93</v>
      </c>
      <c r="D60" s="63">
        <v>81876</v>
      </c>
      <c r="E60" s="63">
        <v>7123478</v>
      </c>
      <c r="F60" s="63">
        <f t="shared" si="16"/>
        <v>87.003248815281651</v>
      </c>
      <c r="G60" s="63">
        <v>1079746</v>
      </c>
      <c r="H60" s="64">
        <v>6</v>
      </c>
      <c r="I60" s="64">
        <f t="shared" si="17"/>
        <v>0.15157567693758583</v>
      </c>
      <c r="J60" s="71" t="s">
        <v>94</v>
      </c>
      <c r="K60" s="72" t="s">
        <v>95</v>
      </c>
      <c r="L60" s="73">
        <v>1550000</v>
      </c>
      <c r="M60" s="73">
        <v>98018000</v>
      </c>
      <c r="N60" s="73">
        <f t="shared" si="18"/>
        <v>63.237419354838707</v>
      </c>
      <c r="O60" s="99">
        <f t="shared" si="19"/>
        <v>0.72683974697426923</v>
      </c>
      <c r="P60" s="99">
        <f t="shared" si="20"/>
        <v>59.374806261292832</v>
      </c>
      <c r="Q60" s="99">
        <v>63</v>
      </c>
      <c r="R60" s="14">
        <f t="shared" si="22"/>
        <v>0.20932660849119886</v>
      </c>
      <c r="S60" s="9">
        <f t="shared" si="23"/>
        <v>0.43032232909151652</v>
      </c>
      <c r="T60" s="9">
        <f t="shared" si="24"/>
        <v>0.47332297521880912</v>
      </c>
      <c r="U60" s="9">
        <f t="shared" si="25"/>
        <v>0.90915157645281397</v>
      </c>
      <c r="V60" s="118">
        <f t="shared" si="26"/>
        <v>0.19030961610329444</v>
      </c>
      <c r="W60" s="53">
        <f t="shared" si="27"/>
        <v>1</v>
      </c>
      <c r="X60" s="123">
        <f t="shared" si="28"/>
        <v>1079746</v>
      </c>
      <c r="Y60" s="123">
        <f t="shared" si="29"/>
        <v>1355666.3635002638</v>
      </c>
      <c r="Z60" s="125">
        <f t="shared" si="13"/>
        <v>0.99999999999999978</v>
      </c>
      <c r="AA60" s="125">
        <f t="shared" si="14"/>
        <v>25.554191772904346</v>
      </c>
      <c r="AB60" s="184">
        <v>0.19030961610329444</v>
      </c>
      <c r="AC60" s="144" t="s">
        <v>93</v>
      </c>
      <c r="AD60" s="136" t="s">
        <v>95</v>
      </c>
    </row>
    <row r="61" spans="1:30" ht="43.2">
      <c r="A61" s="142">
        <v>2019</v>
      </c>
      <c r="B61" s="143" t="s">
        <v>20</v>
      </c>
      <c r="C61" s="143" t="s">
        <v>105</v>
      </c>
      <c r="D61" s="63">
        <v>1204789</v>
      </c>
      <c r="E61" s="63">
        <v>28762937</v>
      </c>
      <c r="F61" s="63">
        <f t="shared" si="16"/>
        <v>23.873837659540385</v>
      </c>
      <c r="G61" s="63">
        <v>982781</v>
      </c>
      <c r="H61" s="64">
        <v>0.81572872926296636</v>
      </c>
      <c r="I61" s="64">
        <f t="shared" si="17"/>
        <v>3.4168311810438549E-2</v>
      </c>
      <c r="J61" s="71" t="s">
        <v>106</v>
      </c>
      <c r="K61" s="72" t="s">
        <v>107</v>
      </c>
      <c r="L61" s="73">
        <v>23618000</v>
      </c>
      <c r="M61" s="73">
        <v>371057000</v>
      </c>
      <c r="N61" s="73">
        <f t="shared" si="18"/>
        <v>15.710771445507664</v>
      </c>
      <c r="O61" s="98">
        <f t="shared" si="19"/>
        <v>0.65807482104702075</v>
      </c>
      <c r="P61" s="99">
        <f t="shared" si="20"/>
        <v>16.292546600855093</v>
      </c>
      <c r="Q61" s="99">
        <f>SUM(P61)</f>
        <v>16.292546600855093</v>
      </c>
      <c r="R61" s="14">
        <f t="shared" si="22"/>
        <v>5.0067601415984528E-2</v>
      </c>
      <c r="S61" s="9">
        <f t="shared" si="23"/>
        <v>9.7003607811347509E-2</v>
      </c>
      <c r="T61" s="9">
        <f t="shared" si="24"/>
        <v>0.11321134104783265</v>
      </c>
      <c r="U61" s="9">
        <f t="shared" si="25"/>
        <v>0.85683648752436159</v>
      </c>
      <c r="V61" s="118">
        <f t="shared" si="26"/>
        <v>4.2899747736041938E-2</v>
      </c>
      <c r="W61" s="53">
        <f t="shared" si="27"/>
        <v>1</v>
      </c>
      <c r="X61" s="123">
        <f t="shared" si="28"/>
        <v>982780.99999999988</v>
      </c>
      <c r="Y61" s="123">
        <f t="shared" si="29"/>
        <v>1233922.7414476669</v>
      </c>
      <c r="Z61" s="125">
        <f t="shared" si="13"/>
        <v>0.99999999999999989</v>
      </c>
      <c r="AA61" s="125">
        <f t="shared" si="14"/>
        <v>25.554191772904346</v>
      </c>
      <c r="AB61" s="184">
        <v>4.2899747736041938E-2</v>
      </c>
      <c r="AC61" s="144" t="s">
        <v>105</v>
      </c>
      <c r="AD61" s="136" t="s">
        <v>107</v>
      </c>
    </row>
    <row r="62" spans="1:30">
      <c r="A62" s="142">
        <v>2019</v>
      </c>
      <c r="B62" s="143" t="s">
        <v>10</v>
      </c>
      <c r="C62" s="143" t="s">
        <v>24</v>
      </c>
      <c r="D62" s="63">
        <v>2219761</v>
      </c>
      <c r="E62" s="63">
        <v>37050096</v>
      </c>
      <c r="F62" s="63">
        <f t="shared" si="16"/>
        <v>16.6910293495561</v>
      </c>
      <c r="G62" s="63">
        <v>980017</v>
      </c>
      <c r="H62" s="64">
        <v>0.44149662959210473</v>
      </c>
      <c r="I62" s="64">
        <f t="shared" si="17"/>
        <v>2.6451132542274654E-2</v>
      </c>
      <c r="J62" s="75">
        <v>805</v>
      </c>
      <c r="K62" s="76" t="s">
        <v>25</v>
      </c>
      <c r="L62" s="73">
        <v>162285000</v>
      </c>
      <c r="M62" s="73">
        <v>1404949000</v>
      </c>
      <c r="N62" s="73">
        <f t="shared" si="18"/>
        <v>8.6572942662599743</v>
      </c>
      <c r="O62" s="99">
        <f t="shared" si="19"/>
        <v>0.51867947056783625</v>
      </c>
      <c r="P62" s="99">
        <f t="shared" si="20"/>
        <v>11.390685375847454</v>
      </c>
      <c r="Q62" s="99">
        <f t="shared" ref="Q62:Q66" si="30">SUM(P62)</f>
        <v>11.390685375847454</v>
      </c>
      <c r="R62" s="14">
        <f t="shared" si="22"/>
        <v>3.8759443793280779E-2</v>
      </c>
      <c r="S62" s="9">
        <f t="shared" si="23"/>
        <v>7.509458768498195E-2</v>
      </c>
      <c r="T62" s="9">
        <f t="shared" si="24"/>
        <v>8.7641678171235499E-2</v>
      </c>
      <c r="U62" s="9">
        <f t="shared" si="25"/>
        <v>0.8568364875243617</v>
      </c>
      <c r="V62" s="118">
        <f t="shared" si="26"/>
        <v>3.3210505678232624E-2</v>
      </c>
      <c r="W62" s="53">
        <f t="shared" si="27"/>
        <v>1</v>
      </c>
      <c r="X62" s="123">
        <f t="shared" si="28"/>
        <v>980017</v>
      </c>
      <c r="Y62" s="123">
        <f t="shared" si="29"/>
        <v>1230452.4235870638</v>
      </c>
      <c r="Z62" s="125">
        <f t="shared" si="13"/>
        <v>1</v>
      </c>
      <c r="AA62" s="125">
        <f t="shared" si="14"/>
        <v>25.554191772904321</v>
      </c>
      <c r="AB62" s="184">
        <v>3.3210505678232624E-2</v>
      </c>
      <c r="AC62" s="144" t="s">
        <v>24</v>
      </c>
      <c r="AD62" s="138" t="s">
        <v>25</v>
      </c>
    </row>
    <row r="63" spans="1:30" ht="187.2">
      <c r="A63" s="142">
        <v>2019</v>
      </c>
      <c r="B63" s="143" t="s">
        <v>51</v>
      </c>
      <c r="C63" s="143" t="s">
        <v>52</v>
      </c>
      <c r="D63" s="63">
        <v>1461658</v>
      </c>
      <c r="E63" s="63">
        <v>29134145</v>
      </c>
      <c r="F63" s="63">
        <f t="shared" si="16"/>
        <v>19.932258435283767</v>
      </c>
      <c r="G63" s="63">
        <v>923121</v>
      </c>
      <c r="H63" s="64">
        <v>0.63155745051167922</v>
      </c>
      <c r="I63" s="64">
        <f t="shared" si="17"/>
        <v>3.1685192752352952E-2</v>
      </c>
      <c r="J63" s="71" t="s">
        <v>53</v>
      </c>
      <c r="K63" s="72" t="s">
        <v>54</v>
      </c>
      <c r="L63" s="74">
        <f>SUM(L56:L61)</f>
        <v>212526000</v>
      </c>
      <c r="M63" s="74">
        <f>SUM(M56:M61)</f>
        <v>2634665000</v>
      </c>
      <c r="N63" s="73">
        <f t="shared" si="18"/>
        <v>12.396906731411686</v>
      </c>
      <c r="O63" s="98">
        <f t="shared" si="19"/>
        <v>0.62195193643821511</v>
      </c>
      <c r="P63" s="99">
        <f t="shared" si="20"/>
        <v>13.60264126984098</v>
      </c>
      <c r="Q63" s="99">
        <f t="shared" si="30"/>
        <v>13.60264126984098</v>
      </c>
      <c r="R63" s="14">
        <f t="shared" si="22"/>
        <v>4.6429030802417275E-2</v>
      </c>
      <c r="S63" s="9">
        <f t="shared" si="23"/>
        <v>8.9954049478008058E-2</v>
      </c>
      <c r="T63" s="9">
        <f t="shared" si="24"/>
        <v>0.10498391558687034</v>
      </c>
      <c r="U63" s="9">
        <f t="shared" si="25"/>
        <v>0.85683648752436159</v>
      </c>
      <c r="V63" s="118">
        <f t="shared" si="26"/>
        <v>3.978208767190361E-2</v>
      </c>
      <c r="W63" s="53">
        <f t="shared" si="27"/>
        <v>1</v>
      </c>
      <c r="X63" s="123">
        <f t="shared" si="28"/>
        <v>923121</v>
      </c>
      <c r="Y63" s="123">
        <f t="shared" si="29"/>
        <v>1159017.1106359521</v>
      </c>
      <c r="Z63" s="125">
        <f t="shared" si="13"/>
        <v>1.0000000000000002</v>
      </c>
      <c r="AA63" s="125">
        <f t="shared" si="14"/>
        <v>25.554191772904321</v>
      </c>
      <c r="AB63" s="184">
        <v>3.978208767190361E-2</v>
      </c>
      <c r="AC63" s="144" t="s">
        <v>52</v>
      </c>
      <c r="AD63" s="136" t="s">
        <v>54</v>
      </c>
    </row>
    <row r="64" spans="1:30" ht="409.6">
      <c r="A64" s="142">
        <v>2019</v>
      </c>
      <c r="B64" s="143" t="s">
        <v>33</v>
      </c>
      <c r="C64" s="143" t="s">
        <v>191</v>
      </c>
      <c r="D64" s="63">
        <v>394922</v>
      </c>
      <c r="E64" s="63">
        <v>52382363</v>
      </c>
      <c r="F64" s="63">
        <f t="shared" si="16"/>
        <v>132.63976937217981</v>
      </c>
      <c r="G64" s="63">
        <v>885421</v>
      </c>
      <c r="H64" s="64">
        <v>6</v>
      </c>
      <c r="I64" s="64">
        <f t="shared" si="17"/>
        <v>1.6903036619405658E-2</v>
      </c>
      <c r="J64" s="71" t="s">
        <v>192</v>
      </c>
      <c r="K64" s="72" t="s">
        <v>193</v>
      </c>
      <c r="L64" s="73">
        <v>543294000</v>
      </c>
      <c r="M64" s="73">
        <v>37010425000</v>
      </c>
      <c r="N64" s="73">
        <f t="shared" si="18"/>
        <v>68.122278177193195</v>
      </c>
      <c r="O64" s="99">
        <f t="shared" si="19"/>
        <v>0.51358863559273749</v>
      </c>
      <c r="P64" s="99">
        <f t="shared" si="20"/>
        <v>90.519155505747705</v>
      </c>
      <c r="Q64" s="99">
        <f t="shared" si="30"/>
        <v>90.519155505747705</v>
      </c>
      <c r="R64" s="14">
        <f t="shared" si="22"/>
        <v>2.476840251503578E-2</v>
      </c>
      <c r="S64" s="9">
        <f t="shared" si="23"/>
        <v>4.7987607469349734E-2</v>
      </c>
      <c r="T64" s="9">
        <f t="shared" si="24"/>
        <v>5.6005560183366186E-2</v>
      </c>
      <c r="U64" s="9">
        <f t="shared" si="25"/>
        <v>0.85683648752436181</v>
      </c>
      <c r="V64" s="118">
        <f t="shared" si="26"/>
        <v>2.1222471012572824E-2</v>
      </c>
      <c r="W64" s="53">
        <f t="shared" si="27"/>
        <v>1</v>
      </c>
      <c r="X64" s="123">
        <f t="shared" si="28"/>
        <v>885421</v>
      </c>
      <c r="Y64" s="123">
        <f t="shared" si="29"/>
        <v>1111683.1803375673</v>
      </c>
      <c r="Z64" s="125">
        <f t="shared" si="13"/>
        <v>0.99999999999999989</v>
      </c>
      <c r="AA64" s="125">
        <f t="shared" si="14"/>
        <v>25.554191772904346</v>
      </c>
      <c r="AB64" s="184">
        <v>2.1222471012572824E-2</v>
      </c>
      <c r="AC64" s="144" t="s">
        <v>191</v>
      </c>
      <c r="AD64" s="136" t="s">
        <v>193</v>
      </c>
    </row>
    <row r="65" spans="1:30" ht="115.2">
      <c r="A65" s="142">
        <v>2019</v>
      </c>
      <c r="B65" s="143" t="s">
        <v>33</v>
      </c>
      <c r="C65" s="143" t="s">
        <v>34</v>
      </c>
      <c r="D65" s="63">
        <v>293583</v>
      </c>
      <c r="E65" s="63">
        <v>17359314</v>
      </c>
      <c r="F65" s="63">
        <f t="shared" si="16"/>
        <v>59.129152573548197</v>
      </c>
      <c r="G65" s="63">
        <v>821035</v>
      </c>
      <c r="H65" s="64">
        <v>2.7966026643232067</v>
      </c>
      <c r="I65" s="64">
        <f t="shared" si="17"/>
        <v>4.7296511832207191E-2</v>
      </c>
      <c r="J65" s="71" t="s">
        <v>35</v>
      </c>
      <c r="K65" s="77" t="s">
        <v>36</v>
      </c>
      <c r="L65" s="73">
        <v>24596000</v>
      </c>
      <c r="M65" s="73">
        <v>675252000</v>
      </c>
      <c r="N65" s="73">
        <f t="shared" si="18"/>
        <v>27.453732314197431</v>
      </c>
      <c r="O65" s="98">
        <f t="shared" si="19"/>
        <v>0.46430112929572126</v>
      </c>
      <c r="P65" s="99">
        <f t="shared" si="20"/>
        <v>40.352308979894083</v>
      </c>
      <c r="Q65" s="99">
        <f t="shared" si="30"/>
        <v>40.352308979894083</v>
      </c>
      <c r="R65" s="14">
        <f t="shared" si="22"/>
        <v>6.9304650341487029E-2</v>
      </c>
      <c r="S65" s="9">
        <f t="shared" si="23"/>
        <v>0.13427447952563323</v>
      </c>
      <c r="T65" s="9">
        <f t="shared" si="24"/>
        <v>0.15670957234044672</v>
      </c>
      <c r="U65" s="9">
        <f t="shared" si="25"/>
        <v>0.8568364875243617</v>
      </c>
      <c r="V65" s="118">
        <f t="shared" si="26"/>
        <v>5.9382753167703806E-2</v>
      </c>
      <c r="W65" s="53">
        <f t="shared" si="27"/>
        <v>1</v>
      </c>
      <c r="X65" s="123">
        <f t="shared" si="28"/>
        <v>821035</v>
      </c>
      <c r="Y65" s="123">
        <f t="shared" si="29"/>
        <v>1030843.858422665</v>
      </c>
      <c r="Z65" s="125">
        <f t="shared" si="13"/>
        <v>1</v>
      </c>
      <c r="AA65" s="125">
        <f t="shared" si="14"/>
        <v>25.554191772904321</v>
      </c>
      <c r="AB65" s="184">
        <v>5.9382753167703806E-2</v>
      </c>
      <c r="AC65" s="144" t="s">
        <v>34</v>
      </c>
      <c r="AD65" s="139" t="s">
        <v>36</v>
      </c>
    </row>
    <row r="66" spans="1:30">
      <c r="A66" s="142">
        <v>2019</v>
      </c>
      <c r="B66" s="143" t="s">
        <v>33</v>
      </c>
      <c r="C66" s="143" t="s">
        <v>103</v>
      </c>
      <c r="D66" s="63">
        <v>120538</v>
      </c>
      <c r="E66" s="63">
        <v>15194464</v>
      </c>
      <c r="F66" s="63">
        <f t="shared" si="16"/>
        <v>126.05538502380992</v>
      </c>
      <c r="G66" s="63">
        <v>781068</v>
      </c>
      <c r="H66" s="64">
        <v>6.4798486784250606</v>
      </c>
      <c r="I66" s="64">
        <f t="shared" si="17"/>
        <v>5.1404774791660966E-2</v>
      </c>
      <c r="J66" s="75">
        <v>306</v>
      </c>
      <c r="K66" s="76" t="s">
        <v>104</v>
      </c>
      <c r="L66" s="73">
        <v>15535000</v>
      </c>
      <c r="M66" s="73">
        <v>1193317000</v>
      </c>
      <c r="N66" s="73">
        <f t="shared" si="18"/>
        <v>76.814740907627936</v>
      </c>
      <c r="O66" s="99">
        <f t="shared" si="19"/>
        <v>0.6093729426404022</v>
      </c>
      <c r="P66" s="99">
        <f t="shared" si="20"/>
        <v>86.025684855423165</v>
      </c>
      <c r="Q66" s="99">
        <f t="shared" si="30"/>
        <v>86.025684855423165</v>
      </c>
      <c r="R66" s="14">
        <f t="shared" si="22"/>
        <v>7.5324581133126123E-2</v>
      </c>
      <c r="S66" s="9">
        <f t="shared" si="23"/>
        <v>0.14593781048314902</v>
      </c>
      <c r="T66" s="9">
        <f t="shared" si="24"/>
        <v>0.17032165717499242</v>
      </c>
      <c r="U66" s="9">
        <f t="shared" si="25"/>
        <v>0.85683648752436181</v>
      </c>
      <c r="V66" s="118">
        <f t="shared" si="26"/>
        <v>6.454084952235159E-2</v>
      </c>
      <c r="W66" s="53">
        <f t="shared" si="27"/>
        <v>1</v>
      </c>
      <c r="X66" s="123">
        <f t="shared" si="28"/>
        <v>781068</v>
      </c>
      <c r="Y66" s="123">
        <f t="shared" si="29"/>
        <v>980663.61459678842</v>
      </c>
      <c r="Z66" s="125">
        <f t="shared" si="13"/>
        <v>1</v>
      </c>
      <c r="AA66" s="125">
        <f t="shared" si="14"/>
        <v>25.554191772904346</v>
      </c>
      <c r="AB66" s="184">
        <v>6.454084952235159E-2</v>
      </c>
      <c r="AC66" s="144" t="s">
        <v>103</v>
      </c>
      <c r="AD66" s="138" t="s">
        <v>104</v>
      </c>
    </row>
    <row r="67" spans="1:30" ht="59.25" customHeight="1">
      <c r="A67" s="142">
        <v>2019</v>
      </c>
      <c r="B67" s="143" t="s">
        <v>37</v>
      </c>
      <c r="C67" s="143" t="s">
        <v>79</v>
      </c>
      <c r="D67" s="63">
        <v>323321</v>
      </c>
      <c r="E67" s="63">
        <v>15587679</v>
      </c>
      <c r="F67" s="63">
        <f t="shared" si="16"/>
        <v>48.211155477064587</v>
      </c>
      <c r="G67" s="63">
        <v>770243</v>
      </c>
      <c r="H67" s="64">
        <v>2.3822857160530866</v>
      </c>
      <c r="I67" s="64">
        <f t="shared" si="17"/>
        <v>4.9413578506460137E-2</v>
      </c>
      <c r="J67" s="78" t="s">
        <v>80</v>
      </c>
      <c r="K67" s="77" t="s">
        <v>81</v>
      </c>
      <c r="L67" s="73">
        <v>64536000</v>
      </c>
      <c r="M67" s="73">
        <v>3027325000</v>
      </c>
      <c r="N67" s="73">
        <f t="shared" si="18"/>
        <v>46.909089500433865</v>
      </c>
      <c r="O67" s="98">
        <f t="shared" si="19"/>
        <v>0.9729924337272905</v>
      </c>
      <c r="P67" s="99">
        <f t="shared" si="20"/>
        <v>32.901392247561553</v>
      </c>
      <c r="Q67" s="99">
        <v>47</v>
      </c>
      <c r="R67" s="14">
        <f t="shared" si="22"/>
        <v>5.0686930128789075E-2</v>
      </c>
      <c r="S67" s="9">
        <f t="shared" si="23"/>
        <v>0.14028481759908079</v>
      </c>
      <c r="T67" s="9">
        <f t="shared" si="24"/>
        <v>0.11461174834003511</v>
      </c>
      <c r="U67" s="9">
        <f t="shared" si="25"/>
        <v>1.2240003283335117</v>
      </c>
      <c r="V67" s="118">
        <f t="shared" si="26"/>
        <v>6.2040819119855595E-2</v>
      </c>
      <c r="W67" s="53">
        <f t="shared" si="27"/>
        <v>1</v>
      </c>
      <c r="X67" s="123">
        <f t="shared" si="28"/>
        <v>770243</v>
      </c>
      <c r="Y67" s="123">
        <f t="shared" si="29"/>
        <v>967072.37333737151</v>
      </c>
      <c r="Z67" s="125">
        <f t="shared" si="13"/>
        <v>1</v>
      </c>
      <c r="AA67" s="125">
        <f t="shared" si="14"/>
        <v>25.554191772904321</v>
      </c>
      <c r="AB67" s="184">
        <v>6.2040819119855595E-2</v>
      </c>
      <c r="AC67" s="144" t="s">
        <v>79</v>
      </c>
      <c r="AD67" s="139" t="s">
        <v>81</v>
      </c>
    </row>
    <row r="68" spans="1:30" ht="77.25" customHeight="1">
      <c r="A68" s="142">
        <v>2019</v>
      </c>
      <c r="B68" s="143" t="s">
        <v>37</v>
      </c>
      <c r="C68" s="143" t="s">
        <v>249</v>
      </c>
      <c r="D68" s="63">
        <v>53437</v>
      </c>
      <c r="E68" s="63">
        <v>6432099</v>
      </c>
      <c r="F68" s="63">
        <f t="shared" si="16"/>
        <v>120.36789116155472</v>
      </c>
      <c r="G68" s="63">
        <v>757012</v>
      </c>
      <c r="H68" s="64">
        <v>14.166438984224413</v>
      </c>
      <c r="I68" s="64">
        <f t="shared" si="17"/>
        <v>0.11769284023768913</v>
      </c>
      <c r="J68" s="75">
        <v>2089030</v>
      </c>
      <c r="K68" s="76" t="s">
        <v>250</v>
      </c>
      <c r="L68" s="73">
        <v>666000</v>
      </c>
      <c r="M68" s="73">
        <v>65479000</v>
      </c>
      <c r="N68" s="73">
        <f t="shared" si="18"/>
        <v>98.316816816816811</v>
      </c>
      <c r="O68" s="98">
        <f t="shared" si="19"/>
        <v>0.81680268606565909</v>
      </c>
      <c r="P68" s="99">
        <f t="shared" si="20"/>
        <v>82.144291335272456</v>
      </c>
      <c r="Q68" s="99">
        <v>98</v>
      </c>
      <c r="R68" s="14">
        <f t="shared" si="22"/>
        <v>0.14455549983902463</v>
      </c>
      <c r="S68" s="9">
        <f t="shared" si="23"/>
        <v>0.33412918320221346</v>
      </c>
      <c r="T68" s="9">
        <f t="shared" si="24"/>
        <v>0.32686450977839254</v>
      </c>
      <c r="U68" s="9">
        <f t="shared" si="25"/>
        <v>1.0222253355946971</v>
      </c>
      <c r="V68" s="118">
        <f t="shared" si="26"/>
        <v>0.14776829433500613</v>
      </c>
      <c r="W68" s="53">
        <f t="shared" si="27"/>
        <v>1</v>
      </c>
      <c r="X68" s="123">
        <f t="shared" si="28"/>
        <v>757012</v>
      </c>
      <c r="Y68" s="123">
        <f t="shared" si="29"/>
        <v>950460.29822389863</v>
      </c>
      <c r="Z68" s="125">
        <f t="shared" si="13"/>
        <v>0.99999999999999978</v>
      </c>
      <c r="AA68" s="125">
        <f t="shared" si="14"/>
        <v>25.554191772904346</v>
      </c>
      <c r="AB68" s="184">
        <v>0.14776829433500613</v>
      </c>
      <c r="AC68" s="144" t="s">
        <v>249</v>
      </c>
      <c r="AD68" s="138" t="s">
        <v>250</v>
      </c>
    </row>
    <row r="69" spans="1:30" ht="129.6">
      <c r="A69" s="142">
        <v>2019</v>
      </c>
      <c r="B69" s="143" t="s">
        <v>20</v>
      </c>
      <c r="C69" s="143" t="s">
        <v>142</v>
      </c>
      <c r="D69" s="63">
        <v>1241342</v>
      </c>
      <c r="E69" s="63">
        <v>18553508</v>
      </c>
      <c r="F69" s="63">
        <f t="shared" si="16"/>
        <v>14.94633066471609</v>
      </c>
      <c r="G69" s="63">
        <v>752657</v>
      </c>
      <c r="H69" s="64">
        <v>0.60632525122005054</v>
      </c>
      <c r="I69" s="64">
        <f t="shared" si="17"/>
        <v>4.056682973376248E-2</v>
      </c>
      <c r="J69" s="71" t="s">
        <v>143</v>
      </c>
      <c r="K69" s="145" t="s">
        <v>144</v>
      </c>
      <c r="L69" s="76">
        <v>191716000</v>
      </c>
      <c r="M69" s="76">
        <v>5034981000</v>
      </c>
      <c r="N69" s="73">
        <f t="shared" si="18"/>
        <v>26.262706294727618</v>
      </c>
      <c r="O69" s="98">
        <f t="shared" si="19"/>
        <v>1.7571340340225563</v>
      </c>
      <c r="P69" s="99">
        <f t="shared" si="20"/>
        <v>10.200027006104911</v>
      </c>
      <c r="Q69" s="99">
        <f t="shared" ref="Q69:Q70" si="31">SUM(P69)</f>
        <v>10.200027006104911</v>
      </c>
      <c r="R69" s="14">
        <f t="shared" si="22"/>
        <v>5.9443494694391828E-2</v>
      </c>
      <c r="S69" s="9">
        <f t="shared" si="23"/>
        <v>0.11516895723368487</v>
      </c>
      <c r="T69" s="9">
        <f t="shared" si="24"/>
        <v>0.13441182642261179</v>
      </c>
      <c r="U69" s="9">
        <f t="shared" si="25"/>
        <v>0.85683648752436159</v>
      </c>
      <c r="V69" s="118">
        <f t="shared" si="26"/>
        <v>5.0933355200115722E-2</v>
      </c>
      <c r="W69" s="53">
        <f t="shared" si="27"/>
        <v>1</v>
      </c>
      <c r="X69" s="123">
        <f t="shared" si="28"/>
        <v>752657</v>
      </c>
      <c r="Y69" s="123">
        <f t="shared" si="29"/>
        <v>944992.41317218868</v>
      </c>
      <c r="Z69" s="125">
        <f t="shared" si="13"/>
        <v>0.99999999999999978</v>
      </c>
      <c r="AA69" s="125">
        <f t="shared" si="14"/>
        <v>25.554191772904346</v>
      </c>
      <c r="AB69" s="184">
        <v>5.0933355200115722E-2</v>
      </c>
      <c r="AC69" s="144" t="s">
        <v>142</v>
      </c>
      <c r="AD69" s="146" t="s">
        <v>144</v>
      </c>
    </row>
    <row r="70" spans="1:30" ht="86.4">
      <c r="A70" s="142">
        <v>2019</v>
      </c>
      <c r="B70" s="143" t="s">
        <v>37</v>
      </c>
      <c r="C70" s="143" t="s">
        <v>188</v>
      </c>
      <c r="D70" s="63">
        <v>38586</v>
      </c>
      <c r="E70" s="63">
        <v>4193643</v>
      </c>
      <c r="F70" s="63">
        <f t="shared" si="16"/>
        <v>108.68301974809516</v>
      </c>
      <c r="G70" s="63">
        <v>706356</v>
      </c>
      <c r="H70" s="64">
        <v>18.306017726636604</v>
      </c>
      <c r="I70" s="64">
        <f t="shared" si="17"/>
        <v>0.16843493831019951</v>
      </c>
      <c r="J70" s="71" t="s">
        <v>189</v>
      </c>
      <c r="K70" s="72" t="s">
        <v>190</v>
      </c>
      <c r="L70" s="73">
        <v>5110000</v>
      </c>
      <c r="M70" s="73">
        <v>379836000</v>
      </c>
      <c r="N70" s="73">
        <f t="shared" si="18"/>
        <v>74.331898238747556</v>
      </c>
      <c r="O70" s="98">
        <f t="shared" si="19"/>
        <v>0.68393294933314863</v>
      </c>
      <c r="P70" s="99">
        <f t="shared" si="20"/>
        <v>74.170026169206366</v>
      </c>
      <c r="Q70" s="99">
        <f t="shared" si="31"/>
        <v>74.170026169206366</v>
      </c>
      <c r="R70" s="14">
        <f t="shared" si="22"/>
        <v>0.2468115311820778</v>
      </c>
      <c r="S70" s="9">
        <f t="shared" si="23"/>
        <v>0.47818565892914677</v>
      </c>
      <c r="T70" s="9">
        <f t="shared" si="24"/>
        <v>0.55808274494793964</v>
      </c>
      <c r="U70" s="9">
        <f t="shared" si="25"/>
        <v>0.85683648752436159</v>
      </c>
      <c r="V70" s="118">
        <f t="shared" si="26"/>
        <v>0.21147712545856101</v>
      </c>
      <c r="W70" s="53">
        <f t="shared" si="27"/>
        <v>1</v>
      </c>
      <c r="X70" s="123">
        <f t="shared" si="28"/>
        <v>706356</v>
      </c>
      <c r="Y70" s="123">
        <f t="shared" si="29"/>
        <v>886859.56683941616</v>
      </c>
      <c r="Z70" s="125">
        <f t="shared" si="13"/>
        <v>0.99999999999999978</v>
      </c>
      <c r="AA70" s="125">
        <f t="shared" si="14"/>
        <v>25.554191772904346</v>
      </c>
      <c r="AB70" s="184">
        <v>0.21147712545856101</v>
      </c>
      <c r="AC70" s="144" t="s">
        <v>188</v>
      </c>
      <c r="AD70" s="136" t="s">
        <v>190</v>
      </c>
    </row>
    <row r="71" spans="1:30" ht="409.6">
      <c r="A71" s="142">
        <v>2019</v>
      </c>
      <c r="B71" s="143" t="s">
        <v>10</v>
      </c>
      <c r="C71" s="143" t="s">
        <v>176</v>
      </c>
      <c r="D71" s="63">
        <v>889507</v>
      </c>
      <c r="E71" s="63">
        <v>19160988</v>
      </c>
      <c r="F71" s="63">
        <f t="shared" si="16"/>
        <v>21.541132335102478</v>
      </c>
      <c r="G71" s="63">
        <v>681536</v>
      </c>
      <c r="H71" s="64">
        <v>0.76619520700792687</v>
      </c>
      <c r="I71" s="64">
        <f t="shared" si="17"/>
        <v>3.5568938303181447E-2</v>
      </c>
      <c r="J71" s="79" t="s">
        <v>177</v>
      </c>
      <c r="K71" s="80" t="s">
        <v>178</v>
      </c>
      <c r="L71" s="73">
        <v>21739000</v>
      </c>
      <c r="M71" s="73">
        <v>317892000</v>
      </c>
      <c r="N71" s="73">
        <f t="shared" si="18"/>
        <v>14.623119738718433</v>
      </c>
      <c r="O71" s="99">
        <f t="shared" si="19"/>
        <v>0.6788463814824276</v>
      </c>
      <c r="P71" s="99">
        <f t="shared" si="20"/>
        <v>14.700606890681197</v>
      </c>
      <c r="Q71" s="99">
        <v>15</v>
      </c>
      <c r="R71" s="14">
        <f t="shared" si="22"/>
        <v>5.1079680467195125E-2</v>
      </c>
      <c r="S71" s="9">
        <f t="shared" si="23"/>
        <v>0.10097997701992829</v>
      </c>
      <c r="T71" s="9">
        <f t="shared" si="24"/>
        <v>0.11549982348744459</v>
      </c>
      <c r="U71" s="9">
        <f t="shared" si="25"/>
        <v>0.8742868514505161</v>
      </c>
      <c r="V71" s="118">
        <f t="shared" si="26"/>
        <v>4.4658293008762458E-2</v>
      </c>
      <c r="W71" s="53">
        <f t="shared" si="27"/>
        <v>1</v>
      </c>
      <c r="X71" s="123">
        <f t="shared" si="28"/>
        <v>681536.00000000012</v>
      </c>
      <c r="Y71" s="123">
        <f t="shared" si="29"/>
        <v>855697.0164413813</v>
      </c>
      <c r="Z71" s="125">
        <f t="shared" si="13"/>
        <v>1.0000000000000002</v>
      </c>
      <c r="AA71" s="125">
        <f t="shared" si="14"/>
        <v>25.554191772904321</v>
      </c>
      <c r="AB71" s="184">
        <v>4.4658293008762458E-2</v>
      </c>
      <c r="AC71" s="144" t="s">
        <v>176</v>
      </c>
      <c r="AD71" s="140" t="s">
        <v>178</v>
      </c>
    </row>
    <row r="72" spans="1:30">
      <c r="A72" s="142">
        <v>2019</v>
      </c>
      <c r="B72" s="143" t="s">
        <v>26</v>
      </c>
      <c r="C72" s="143" t="s">
        <v>217</v>
      </c>
      <c r="D72" s="63">
        <v>2758663</v>
      </c>
      <c r="E72" s="63">
        <v>48761164</v>
      </c>
      <c r="F72" s="63">
        <f t="shared" si="16"/>
        <v>17.675650849705093</v>
      </c>
      <c r="G72" s="63">
        <v>638833</v>
      </c>
      <c r="H72" s="64">
        <v>0.23157341074281274</v>
      </c>
      <c r="I72" s="64">
        <f t="shared" si="17"/>
        <v>1.3101266409472916E-2</v>
      </c>
      <c r="J72" s="75">
        <v>2009</v>
      </c>
      <c r="K72" s="74" t="s">
        <v>218</v>
      </c>
      <c r="L72" s="73">
        <v>121272000</v>
      </c>
      <c r="M72" s="73">
        <v>1549279000</v>
      </c>
      <c r="N72" s="73">
        <f t="shared" si="18"/>
        <v>12.775240781054158</v>
      </c>
      <c r="O72" s="99">
        <f t="shared" si="19"/>
        <v>0.72275928562298486</v>
      </c>
      <c r="P72" s="99">
        <f t="shared" si="20"/>
        <v>12.06263397096453</v>
      </c>
      <c r="Q72" s="99">
        <v>13</v>
      </c>
      <c r="R72" s="14">
        <f t="shared" si="22"/>
        <v>1.781333928790867E-2</v>
      </c>
      <c r="S72" s="9">
        <f t="shared" si="23"/>
        <v>3.7194407369820243E-2</v>
      </c>
      <c r="T72" s="9">
        <f t="shared" si="24"/>
        <v>4.0278982261777459E-2</v>
      </c>
      <c r="U72" s="9">
        <f t="shared" si="25"/>
        <v>0.92341974104732261</v>
      </c>
      <c r="V72" s="118">
        <f t="shared" si="26"/>
        <v>1.6449189152428722E-2</v>
      </c>
      <c r="W72" s="53">
        <f t="shared" si="27"/>
        <v>1</v>
      </c>
      <c r="X72" s="123">
        <f t="shared" si="28"/>
        <v>638833</v>
      </c>
      <c r="Y72" s="123">
        <f t="shared" si="29"/>
        <v>802081.60992859793</v>
      </c>
      <c r="Z72" s="125">
        <f t="shared" si="13"/>
        <v>1</v>
      </c>
      <c r="AA72" s="125">
        <f t="shared" si="14"/>
        <v>25.554191772904321</v>
      </c>
      <c r="AB72" s="184">
        <v>1.6449189152428722E-2</v>
      </c>
      <c r="AC72" s="144" t="s">
        <v>217</v>
      </c>
      <c r="AD72" s="137" t="s">
        <v>218</v>
      </c>
    </row>
    <row r="73" spans="1:30" ht="259.2">
      <c r="A73" s="142">
        <v>2019</v>
      </c>
      <c r="B73" s="143" t="s">
        <v>17</v>
      </c>
      <c r="C73" s="143" t="s">
        <v>108</v>
      </c>
      <c r="D73" s="63">
        <v>1005373</v>
      </c>
      <c r="E73" s="63">
        <v>21682871</v>
      </c>
      <c r="F73" s="63">
        <f t="shared" si="16"/>
        <v>21.566991554378326</v>
      </c>
      <c r="G73" s="63">
        <v>603262</v>
      </c>
      <c r="H73" s="64">
        <v>0.60003799584830708</v>
      </c>
      <c r="I73" s="64">
        <f t="shared" si="17"/>
        <v>2.7822053638561058E-2</v>
      </c>
      <c r="J73" s="71" t="s">
        <v>109</v>
      </c>
      <c r="K73" s="72" t="s">
        <v>110</v>
      </c>
      <c r="L73" s="73">
        <v>109431000</v>
      </c>
      <c r="M73" s="73">
        <v>1344183000</v>
      </c>
      <c r="N73" s="73">
        <f t="shared" si="18"/>
        <v>12.283384050223429</v>
      </c>
      <c r="O73" s="99">
        <f t="shared" si="19"/>
        <v>0.56954554923678136</v>
      </c>
      <c r="P73" s="99">
        <f t="shared" si="20"/>
        <v>14.71825434816674</v>
      </c>
      <c r="Q73" s="99">
        <f>SUM(P73)</f>
        <v>14.71825434816674</v>
      </c>
      <c r="R73" s="14">
        <f t="shared" si="22"/>
        <v>4.0768285535373011E-2</v>
      </c>
      <c r="S73" s="9">
        <f t="shared" si="23"/>
        <v>7.8986623472475606E-2</v>
      </c>
      <c r="T73" s="9">
        <f t="shared" si="24"/>
        <v>9.218401016125008E-2</v>
      </c>
      <c r="U73" s="9">
        <f t="shared" si="25"/>
        <v>0.85683648752436192</v>
      </c>
      <c r="V73" s="118">
        <f t="shared" si="26"/>
        <v>3.493175458051926E-2</v>
      </c>
      <c r="W73" s="53">
        <f t="shared" si="27"/>
        <v>1</v>
      </c>
      <c r="X73" s="123">
        <f t="shared" si="28"/>
        <v>603262</v>
      </c>
      <c r="Y73" s="123">
        <f t="shared" si="29"/>
        <v>757420.72837305826</v>
      </c>
      <c r="Z73" s="125">
        <f t="shared" si="13"/>
        <v>0.99999999999999978</v>
      </c>
      <c r="AA73" s="125">
        <f t="shared" si="14"/>
        <v>25.554191772904346</v>
      </c>
      <c r="AB73" s="184">
        <v>3.493175458051926E-2</v>
      </c>
      <c r="AC73" s="144" t="s">
        <v>108</v>
      </c>
      <c r="AD73" s="136" t="s">
        <v>110</v>
      </c>
    </row>
    <row r="74" spans="1:30" ht="316.8">
      <c r="A74" s="142">
        <v>2019</v>
      </c>
      <c r="B74" s="143" t="s">
        <v>51</v>
      </c>
      <c r="C74" s="143" t="s">
        <v>231</v>
      </c>
      <c r="D74" s="63">
        <v>268057</v>
      </c>
      <c r="E74" s="63">
        <v>6732485</v>
      </c>
      <c r="F74" s="63">
        <f t="shared" si="16"/>
        <v>25.115870878208739</v>
      </c>
      <c r="G74" s="63">
        <v>599233</v>
      </c>
      <c r="H74" s="64">
        <v>2.2354685757133743</v>
      </c>
      <c r="I74" s="64">
        <f t="shared" si="17"/>
        <v>8.9006213901701978E-2</v>
      </c>
      <c r="J74" s="71" t="s">
        <v>232</v>
      </c>
      <c r="K74" s="72" t="s">
        <v>233</v>
      </c>
      <c r="L74" s="73">
        <v>17748000</v>
      </c>
      <c r="M74" s="73">
        <v>393553000</v>
      </c>
      <c r="N74" s="73">
        <f t="shared" si="18"/>
        <v>22.174498535046201</v>
      </c>
      <c r="O74" s="98">
        <f t="shared" si="19"/>
        <v>0.88288790154138919</v>
      </c>
      <c r="P74" s="99">
        <f t="shared" si="20"/>
        <v>17.140164163793393</v>
      </c>
      <c r="Q74" s="99">
        <v>22</v>
      </c>
      <c r="R74" s="14">
        <f t="shared" si="22"/>
        <v>0.10161220798697157</v>
      </c>
      <c r="S74" s="9">
        <f t="shared" si="23"/>
        <v>0.25268804364680109</v>
      </c>
      <c r="T74" s="9">
        <f t="shared" si="24"/>
        <v>0.22976244133324308</v>
      </c>
      <c r="U74" s="9">
        <f t="shared" si="25"/>
        <v>1.0997795905219649</v>
      </c>
      <c r="V74" s="118">
        <f t="shared" si="26"/>
        <v>0.11175103249194433</v>
      </c>
      <c r="W74" s="53">
        <f t="shared" si="27"/>
        <v>1</v>
      </c>
      <c r="X74" s="123">
        <f t="shared" si="28"/>
        <v>599233</v>
      </c>
      <c r="Y74" s="123">
        <f t="shared" si="29"/>
        <v>752362.14998652786</v>
      </c>
      <c r="Z74" s="125">
        <f t="shared" si="13"/>
        <v>1</v>
      </c>
      <c r="AA74" s="125">
        <f t="shared" si="14"/>
        <v>25.554191772904346</v>
      </c>
      <c r="AB74" s="184">
        <v>0.11175103249194433</v>
      </c>
      <c r="AC74" s="144" t="s">
        <v>231</v>
      </c>
      <c r="AD74" s="136" t="s">
        <v>233</v>
      </c>
    </row>
    <row r="75" spans="1:30">
      <c r="A75" s="142">
        <v>2019</v>
      </c>
      <c r="B75" s="143" t="s">
        <v>3</v>
      </c>
      <c r="C75" s="143" t="s">
        <v>157</v>
      </c>
      <c r="D75" s="63">
        <v>419592</v>
      </c>
      <c r="E75" s="63">
        <v>16394274</v>
      </c>
      <c r="F75" s="63">
        <f t="shared" si="16"/>
        <v>39.071941314419725</v>
      </c>
      <c r="G75" s="63">
        <v>579320</v>
      </c>
      <c r="H75" s="64">
        <v>1.3806745600488093</v>
      </c>
      <c r="I75" s="64">
        <f t="shared" si="17"/>
        <v>3.5336727933179594E-2</v>
      </c>
      <c r="J75" s="75">
        <v>1904</v>
      </c>
      <c r="K75" s="76" t="s">
        <v>158</v>
      </c>
      <c r="L75" s="73">
        <v>43527000</v>
      </c>
      <c r="M75" s="73">
        <v>1181951000</v>
      </c>
      <c r="N75" s="73">
        <f t="shared" si="18"/>
        <v>27.154432880740689</v>
      </c>
      <c r="O75" s="98">
        <f t="shared" si="19"/>
        <v>0.69498550538412052</v>
      </c>
      <c r="P75" s="99">
        <f t="shared" si="20"/>
        <v>26.664394460966363</v>
      </c>
      <c r="Q75" s="99">
        <v>27</v>
      </c>
      <c r="R75" s="14">
        <f t="shared" si="22"/>
        <v>5.1136094816622568E-2</v>
      </c>
      <c r="S75" s="9">
        <f t="shared" si="23"/>
        <v>0.10032073333863803</v>
      </c>
      <c r="T75" s="9">
        <f t="shared" si="24"/>
        <v>0.11562738590250732</v>
      </c>
      <c r="U75" s="9">
        <f t="shared" si="25"/>
        <v>0.86762087160929779</v>
      </c>
      <c r="V75" s="118">
        <f t="shared" si="26"/>
        <v>4.4366743155493764E-2</v>
      </c>
      <c r="W75" s="53">
        <f t="shared" si="27"/>
        <v>1</v>
      </c>
      <c r="X75" s="123">
        <f t="shared" si="28"/>
        <v>579320</v>
      </c>
      <c r="Y75" s="123">
        <f t="shared" si="29"/>
        <v>727360.54377878935</v>
      </c>
      <c r="Z75" s="125">
        <f t="shared" si="13"/>
        <v>1</v>
      </c>
      <c r="AA75" s="125">
        <f t="shared" si="14"/>
        <v>25.554191772904321</v>
      </c>
      <c r="AB75" s="184">
        <v>4.4366743155493764E-2</v>
      </c>
      <c r="AC75" s="144" t="s">
        <v>157</v>
      </c>
      <c r="AD75" s="138" t="s">
        <v>158</v>
      </c>
    </row>
    <row r="76" spans="1:30" ht="230.4">
      <c r="A76" s="142">
        <v>2019</v>
      </c>
      <c r="B76" s="143" t="s">
        <v>26</v>
      </c>
      <c r="C76" s="143" t="s">
        <v>27</v>
      </c>
      <c r="D76" s="63">
        <v>755278</v>
      </c>
      <c r="E76" s="63">
        <v>10892331</v>
      </c>
      <c r="F76" s="63">
        <f t="shared" si="16"/>
        <v>14.421618265062666</v>
      </c>
      <c r="G76" s="63">
        <v>567214</v>
      </c>
      <c r="H76" s="64">
        <v>0.75100029393150602</v>
      </c>
      <c r="I76" s="64">
        <f t="shared" si="17"/>
        <v>5.2074620207557043E-2</v>
      </c>
      <c r="J76" s="71" t="s">
        <v>28</v>
      </c>
      <c r="K76" s="72" t="s">
        <v>29</v>
      </c>
      <c r="L76" s="73">
        <v>324070000</v>
      </c>
      <c r="M76" s="73">
        <v>10469061000</v>
      </c>
      <c r="N76" s="73">
        <f t="shared" si="18"/>
        <v>32.304937204924862</v>
      </c>
      <c r="O76" s="98">
        <f t="shared" si="19"/>
        <v>2.2400355224479718</v>
      </c>
      <c r="P76" s="99">
        <f t="shared" si="20"/>
        <v>9.8419404116782445</v>
      </c>
      <c r="Q76" s="99">
        <f t="shared" ref="Q76:Q80" si="32">SUM(P76)</f>
        <v>9.8419404116782445</v>
      </c>
      <c r="R76" s="14">
        <f t="shared" si="22"/>
        <v>7.6306120797112784E-2</v>
      </c>
      <c r="S76" s="9">
        <f t="shared" si="23"/>
        <v>0.14783949712129194</v>
      </c>
      <c r="T76" s="9">
        <f t="shared" si="24"/>
        <v>0.17254108487891459</v>
      </c>
      <c r="U76" s="9">
        <f t="shared" si="25"/>
        <v>0.8568364875243617</v>
      </c>
      <c r="V76" s="118">
        <f t="shared" si="26"/>
        <v>6.5381868520407754E-2</v>
      </c>
      <c r="W76" s="53">
        <f t="shared" si="27"/>
        <v>1</v>
      </c>
      <c r="X76" s="123">
        <f t="shared" si="28"/>
        <v>567214</v>
      </c>
      <c r="Y76" s="123">
        <f t="shared" si="29"/>
        <v>712160.95332276146</v>
      </c>
      <c r="Z76" s="125">
        <f t="shared" si="13"/>
        <v>1.0000000000000002</v>
      </c>
      <c r="AA76" s="125">
        <f t="shared" si="14"/>
        <v>25.554191772904321</v>
      </c>
      <c r="AB76" s="184">
        <v>6.5381868520407754E-2</v>
      </c>
      <c r="AC76" s="144" t="s">
        <v>27</v>
      </c>
      <c r="AD76" s="136" t="s">
        <v>29</v>
      </c>
    </row>
    <row r="77" spans="1:30" ht="86.4">
      <c r="A77" s="142">
        <v>2019</v>
      </c>
      <c r="B77" s="143" t="s">
        <v>51</v>
      </c>
      <c r="C77" s="143" t="s">
        <v>219</v>
      </c>
      <c r="D77" s="63">
        <v>1280027</v>
      </c>
      <c r="E77" s="63">
        <v>30485107</v>
      </c>
      <c r="F77" s="63">
        <f t="shared" si="16"/>
        <v>23.815987475264194</v>
      </c>
      <c r="G77" s="63">
        <v>473162</v>
      </c>
      <c r="H77" s="64">
        <v>0.36965001519499197</v>
      </c>
      <c r="I77" s="64">
        <f t="shared" si="17"/>
        <v>1.5521087067203012E-2</v>
      </c>
      <c r="J77" s="71" t="s">
        <v>220</v>
      </c>
      <c r="K77" s="72" t="s">
        <v>221</v>
      </c>
      <c r="L77" s="73">
        <v>38389000</v>
      </c>
      <c r="M77" s="73">
        <v>544117000</v>
      </c>
      <c r="N77" s="73">
        <f t="shared" si="18"/>
        <v>14.173773737268489</v>
      </c>
      <c r="O77" s="98">
        <f t="shared" si="19"/>
        <v>0.59513693278473889</v>
      </c>
      <c r="P77" s="99">
        <f t="shared" si="20"/>
        <v>16.253067115544479</v>
      </c>
      <c r="Q77" s="99">
        <f t="shared" si="32"/>
        <v>16.253067115544479</v>
      </c>
      <c r="R77" s="14">
        <f t="shared" si="22"/>
        <v>2.2743400526627846E-2</v>
      </c>
      <c r="S77" s="9">
        <f t="shared" si="23"/>
        <v>4.406426196955894E-2</v>
      </c>
      <c r="T77" s="9">
        <f t="shared" si="24"/>
        <v>5.1426687134756378E-2</v>
      </c>
      <c r="U77" s="9">
        <f t="shared" si="25"/>
        <v>0.85683648752436181</v>
      </c>
      <c r="V77" s="118">
        <f t="shared" si="26"/>
        <v>1.9487375421595524E-2</v>
      </c>
      <c r="W77" s="53">
        <f t="shared" si="27"/>
        <v>1</v>
      </c>
      <c r="X77" s="123">
        <f t="shared" si="28"/>
        <v>473162</v>
      </c>
      <c r="Y77" s="123">
        <f t="shared" si="29"/>
        <v>594074.72487650963</v>
      </c>
      <c r="Z77" s="125">
        <f t="shared" si="13"/>
        <v>0.99999999999999989</v>
      </c>
      <c r="AA77" s="125">
        <f t="shared" si="14"/>
        <v>25.554191772904346</v>
      </c>
      <c r="AB77" s="184">
        <v>1.9487375421595524E-2</v>
      </c>
      <c r="AC77" s="144" t="s">
        <v>219</v>
      </c>
      <c r="AD77" s="136" t="s">
        <v>221</v>
      </c>
    </row>
    <row r="78" spans="1:30" ht="72">
      <c r="A78" s="142">
        <v>2019</v>
      </c>
      <c r="B78" s="143" t="s">
        <v>37</v>
      </c>
      <c r="C78" s="143" t="s">
        <v>65</v>
      </c>
      <c r="D78" s="63">
        <v>224327</v>
      </c>
      <c r="E78" s="63">
        <v>10268011</v>
      </c>
      <c r="F78" s="63">
        <f t="shared" si="16"/>
        <v>45.77251512301239</v>
      </c>
      <c r="G78" s="63">
        <v>454105</v>
      </c>
      <c r="H78" s="64">
        <v>2.0242993487186118</v>
      </c>
      <c r="I78" s="64">
        <f t="shared" si="17"/>
        <v>4.4225215574856709E-2</v>
      </c>
      <c r="J78" s="71" t="s">
        <v>66</v>
      </c>
      <c r="K78" s="72" t="s">
        <v>67</v>
      </c>
      <c r="L78" s="73">
        <v>25000</v>
      </c>
      <c r="M78" s="73">
        <v>1035000</v>
      </c>
      <c r="N78" s="73">
        <f t="shared" si="18"/>
        <v>41.4</v>
      </c>
      <c r="O78" s="98">
        <f t="shared" si="19"/>
        <v>0.9044729110633013</v>
      </c>
      <c r="P78" s="99">
        <f t="shared" si="20"/>
        <v>31.237157859369518</v>
      </c>
      <c r="Q78" s="99">
        <f t="shared" si="32"/>
        <v>31.237157859369518</v>
      </c>
      <c r="R78" s="14">
        <f t="shared" si="22"/>
        <v>6.4804210352044797E-2</v>
      </c>
      <c r="S78" s="9">
        <f t="shared" si="23"/>
        <v>0.12555509007281668</v>
      </c>
      <c r="T78" s="9">
        <f t="shared" si="24"/>
        <v>0.1465333139997109</v>
      </c>
      <c r="U78" s="9">
        <f t="shared" si="25"/>
        <v>0.85683648752436181</v>
      </c>
      <c r="V78" s="118">
        <f t="shared" si="26"/>
        <v>5.5526611974835952E-2</v>
      </c>
      <c r="W78" s="53">
        <f t="shared" si="27"/>
        <v>1</v>
      </c>
      <c r="X78" s="123">
        <f t="shared" si="28"/>
        <v>454105</v>
      </c>
      <c r="Y78" s="123">
        <f t="shared" si="29"/>
        <v>570147.86255034723</v>
      </c>
      <c r="Z78" s="125">
        <f t="shared" si="13"/>
        <v>0.99999999999999989</v>
      </c>
      <c r="AA78" s="125">
        <f t="shared" si="14"/>
        <v>25.554191772904346</v>
      </c>
      <c r="AB78" s="184">
        <v>5.5526611974835952E-2</v>
      </c>
      <c r="AC78" s="144" t="s">
        <v>65</v>
      </c>
      <c r="AD78" s="136" t="s">
        <v>67</v>
      </c>
    </row>
    <row r="79" spans="1:30" ht="115.2">
      <c r="A79" s="142">
        <v>2019</v>
      </c>
      <c r="B79" s="143" t="s">
        <v>3</v>
      </c>
      <c r="C79" s="143" t="s">
        <v>139</v>
      </c>
      <c r="D79" s="63">
        <v>125633</v>
      </c>
      <c r="E79" s="63">
        <v>10136385</v>
      </c>
      <c r="F79" s="63">
        <f t="shared" si="16"/>
        <v>80.682503800752983</v>
      </c>
      <c r="G79" s="63">
        <v>435047</v>
      </c>
      <c r="H79" s="64">
        <v>2</v>
      </c>
      <c r="I79" s="64">
        <f t="shared" si="17"/>
        <v>4.2919344519767158E-2</v>
      </c>
      <c r="J79" s="71" t="s">
        <v>140</v>
      </c>
      <c r="K79" s="72" t="s">
        <v>141</v>
      </c>
      <c r="L79" s="73">
        <v>51243000</v>
      </c>
      <c r="M79" s="73">
        <v>1246190000</v>
      </c>
      <c r="N79" s="73">
        <f t="shared" si="18"/>
        <v>24.319224089143884</v>
      </c>
      <c r="O79" s="98">
        <f t="shared" si="19"/>
        <v>0.30141880759180062</v>
      </c>
      <c r="P79" s="99">
        <f t="shared" si="20"/>
        <v>55.061254574717722</v>
      </c>
      <c r="Q79" s="99">
        <f t="shared" si="32"/>
        <v>55.061254574717722</v>
      </c>
      <c r="R79" s="14">
        <f t="shared" si="22"/>
        <v>6.289068790909752E-2</v>
      </c>
      <c r="S79" s="9">
        <f t="shared" si="23"/>
        <v>0.12184773091551122</v>
      </c>
      <c r="T79" s="9">
        <f t="shared" si="24"/>
        <v>0.14220651511651086</v>
      </c>
      <c r="U79" s="9">
        <f t="shared" si="25"/>
        <v>0.85683648752436181</v>
      </c>
      <c r="V79" s="118">
        <f t="shared" si="26"/>
        <v>5.3887036126021963E-2</v>
      </c>
      <c r="W79" s="53">
        <f t="shared" si="27"/>
        <v>1</v>
      </c>
      <c r="X79" s="123">
        <f t="shared" si="28"/>
        <v>435047</v>
      </c>
      <c r="Y79" s="123">
        <f t="shared" si="29"/>
        <v>546219.74468226719</v>
      </c>
      <c r="Z79" s="125">
        <f t="shared" si="13"/>
        <v>0.99999999999999989</v>
      </c>
      <c r="AA79" s="125">
        <f t="shared" si="14"/>
        <v>25.554191772904346</v>
      </c>
      <c r="AB79" s="184">
        <v>5.3887036126021963E-2</v>
      </c>
      <c r="AC79" s="144" t="s">
        <v>139</v>
      </c>
      <c r="AD79" s="136" t="s">
        <v>141</v>
      </c>
    </row>
    <row r="80" spans="1:30">
      <c r="A80" s="142">
        <v>2019</v>
      </c>
      <c r="B80" s="143" t="s">
        <v>148</v>
      </c>
      <c r="C80" s="143" t="s">
        <v>163</v>
      </c>
      <c r="D80" s="63">
        <v>252802</v>
      </c>
      <c r="E80" s="63">
        <v>5924502</v>
      </c>
      <c r="F80" s="65">
        <f t="shared" si="16"/>
        <v>23.435344657083409</v>
      </c>
      <c r="G80" s="63">
        <v>433267</v>
      </c>
      <c r="H80" s="64">
        <v>1.713859067570668</v>
      </c>
      <c r="I80" s="64">
        <f t="shared" si="17"/>
        <v>7.3131378806184894E-2</v>
      </c>
      <c r="J80" s="74">
        <v>210500</v>
      </c>
      <c r="K80" s="74" t="s">
        <v>164</v>
      </c>
      <c r="L80" s="74">
        <v>28558000</v>
      </c>
      <c r="M80" s="74">
        <v>803406000</v>
      </c>
      <c r="N80" s="73">
        <f t="shared" si="18"/>
        <v>28.132432243154284</v>
      </c>
      <c r="O80" s="98">
        <f t="shared" si="19"/>
        <v>1.2004275019122095</v>
      </c>
      <c r="P80" s="99">
        <f t="shared" si="20"/>
        <v>15.993299878205784</v>
      </c>
      <c r="Q80" s="99">
        <f t="shared" si="32"/>
        <v>15.993299878205784</v>
      </c>
      <c r="R80" s="14">
        <f t="shared" si="22"/>
        <v>0.10716106623537769</v>
      </c>
      <c r="S80" s="9">
        <f t="shared" si="23"/>
        <v>0.20761949340005156</v>
      </c>
      <c r="T80" s="9">
        <f t="shared" si="24"/>
        <v>0.24230935122746916</v>
      </c>
      <c r="U80" s="9">
        <f t="shared" si="25"/>
        <v>0.8568364875243617</v>
      </c>
      <c r="V80" s="118">
        <f t="shared" si="26"/>
        <v>9.1819511592486497E-2</v>
      </c>
      <c r="W80" s="53">
        <f t="shared" si="27"/>
        <v>1</v>
      </c>
      <c r="X80" s="123">
        <f t="shared" si="28"/>
        <v>433267</v>
      </c>
      <c r="Y80" s="123">
        <f t="shared" si="29"/>
        <v>543984.88006870949</v>
      </c>
      <c r="Z80" s="125">
        <f t="shared" si="13"/>
        <v>0.99999999999999989</v>
      </c>
      <c r="AA80" s="125">
        <f t="shared" si="14"/>
        <v>25.554191772904346</v>
      </c>
      <c r="AB80" s="184">
        <v>9.1819511592486497E-2</v>
      </c>
      <c r="AC80" s="144" t="s">
        <v>163</v>
      </c>
      <c r="AD80" s="137" t="s">
        <v>164</v>
      </c>
    </row>
    <row r="81" spans="1:30" ht="288">
      <c r="A81" s="142">
        <v>2019</v>
      </c>
      <c r="B81" s="143" t="s">
        <v>10</v>
      </c>
      <c r="C81" s="143" t="s">
        <v>11</v>
      </c>
      <c r="D81" s="63">
        <v>673819</v>
      </c>
      <c r="E81" s="63">
        <v>27225289</v>
      </c>
      <c r="F81" s="63">
        <f t="shared" si="16"/>
        <v>40.404454311914627</v>
      </c>
      <c r="G81" s="63">
        <v>383206</v>
      </c>
      <c r="H81" s="64">
        <v>0.56870762029565802</v>
      </c>
      <c r="I81" s="64">
        <f t="shared" si="17"/>
        <v>1.40753694111383E-2</v>
      </c>
      <c r="J81" s="71" t="s">
        <v>12</v>
      </c>
      <c r="K81" s="72" t="s">
        <v>13</v>
      </c>
      <c r="L81" s="73">
        <v>66597000</v>
      </c>
      <c r="M81" s="73">
        <v>1952831000</v>
      </c>
      <c r="N81" s="73">
        <f t="shared" si="18"/>
        <v>29.323107647491629</v>
      </c>
      <c r="O81" s="99">
        <f t="shared" si="19"/>
        <v>0.7257394796406077</v>
      </c>
      <c r="P81" s="99">
        <f t="shared" si="20"/>
        <v>27.573759365659644</v>
      </c>
      <c r="Q81" s="99">
        <f t="shared" ref="Q81:Q85" si="33">SUM(P81)</f>
        <v>27.573759365659644</v>
      </c>
      <c r="R81" s="14">
        <f t="shared" si="22"/>
        <v>2.0624957690895295E-2</v>
      </c>
      <c r="S81" s="9">
        <f t="shared" si="23"/>
        <v>3.9959879251066005E-2</v>
      </c>
      <c r="T81" s="9">
        <f t="shared" si="24"/>
        <v>4.663652847758757E-2</v>
      </c>
      <c r="U81" s="9">
        <f t="shared" si="25"/>
        <v>0.85683648752436181</v>
      </c>
      <c r="V81" s="118">
        <f t="shared" si="26"/>
        <v>1.7672216303205295E-2</v>
      </c>
      <c r="W81" s="53">
        <f t="shared" si="27"/>
        <v>1</v>
      </c>
      <c r="X81" s="123">
        <f t="shared" si="28"/>
        <v>383206</v>
      </c>
      <c r="Y81" s="123">
        <f t="shared" si="29"/>
        <v>481131.1961252758</v>
      </c>
      <c r="Z81" s="125">
        <f t="shared" si="13"/>
        <v>0.99999999999999978</v>
      </c>
      <c r="AA81" s="125">
        <f t="shared" si="14"/>
        <v>25.554191772904346</v>
      </c>
      <c r="AB81" s="184">
        <v>1.7672216303205295E-2</v>
      </c>
      <c r="AC81" s="144" t="s">
        <v>11</v>
      </c>
      <c r="AD81" s="136" t="s">
        <v>13</v>
      </c>
    </row>
    <row r="82" spans="1:30" ht="72">
      <c r="A82" s="142">
        <v>2019</v>
      </c>
      <c r="B82" s="143" t="s">
        <v>3</v>
      </c>
      <c r="C82" s="143" t="s">
        <v>48</v>
      </c>
      <c r="D82" s="63">
        <v>572842</v>
      </c>
      <c r="E82" s="63">
        <v>10625155</v>
      </c>
      <c r="F82" s="63">
        <f t="shared" si="16"/>
        <v>18.548142419724812</v>
      </c>
      <c r="G82" s="63">
        <v>348579</v>
      </c>
      <c r="H82" s="64">
        <v>0.60850810520178333</v>
      </c>
      <c r="I82" s="64">
        <f t="shared" si="17"/>
        <v>3.2806956698514043E-2</v>
      </c>
      <c r="J82" s="71" t="s">
        <v>49</v>
      </c>
      <c r="K82" s="72" t="s">
        <v>50</v>
      </c>
      <c r="L82" s="73">
        <v>14534000</v>
      </c>
      <c r="M82" s="73">
        <v>128843000</v>
      </c>
      <c r="N82" s="73">
        <f t="shared" si="18"/>
        <v>8.8649373881932014</v>
      </c>
      <c r="O82" s="98">
        <f t="shared" si="19"/>
        <v>0.47794205951135488</v>
      </c>
      <c r="P82" s="99">
        <f t="shared" si="20"/>
        <v>12.658060218144312</v>
      </c>
      <c r="Q82" s="99">
        <f t="shared" si="33"/>
        <v>12.658060218144312</v>
      </c>
      <c r="R82" s="14">
        <f t="shared" si="22"/>
        <v>4.8072776927505521E-2</v>
      </c>
      <c r="S82" s="9">
        <f t="shared" si="23"/>
        <v>9.3138729789227784E-2</v>
      </c>
      <c r="T82" s="9">
        <f t="shared" si="24"/>
        <v>0.1087007044463424</v>
      </c>
      <c r="U82" s="9">
        <f t="shared" si="25"/>
        <v>0.85683648752436159</v>
      </c>
      <c r="V82" s="118">
        <f t="shared" si="26"/>
        <v>4.1190509328106008E-2</v>
      </c>
      <c r="W82" s="53">
        <f t="shared" si="27"/>
        <v>1</v>
      </c>
      <c r="X82" s="123">
        <f t="shared" si="28"/>
        <v>348579</v>
      </c>
      <c r="Y82" s="123">
        <f t="shared" si="29"/>
        <v>437655.54614007217</v>
      </c>
      <c r="Z82" s="125">
        <f t="shared" si="13"/>
        <v>1</v>
      </c>
      <c r="AA82" s="125">
        <f t="shared" si="14"/>
        <v>25.554191772904321</v>
      </c>
      <c r="AB82" s="184">
        <v>4.1190509328106008E-2</v>
      </c>
      <c r="AC82" s="144" t="s">
        <v>48</v>
      </c>
      <c r="AD82" s="136" t="s">
        <v>50</v>
      </c>
    </row>
    <row r="83" spans="1:30" ht="187.2">
      <c r="A83" s="142">
        <v>2019</v>
      </c>
      <c r="B83" s="143" t="s">
        <v>51</v>
      </c>
      <c r="C83" s="143" t="s">
        <v>82</v>
      </c>
      <c r="D83" s="63">
        <v>1706582</v>
      </c>
      <c r="E83" s="63">
        <v>26007531</v>
      </c>
      <c r="F83" s="63">
        <f t="shared" si="16"/>
        <v>15.239543719551712</v>
      </c>
      <c r="G83" s="63">
        <v>337299</v>
      </c>
      <c r="H83" s="64">
        <v>0.19764593790395071</v>
      </c>
      <c r="I83" s="64">
        <f t="shared" si="17"/>
        <v>1.29692818591661E-2</v>
      </c>
      <c r="J83" s="71" t="s">
        <v>83</v>
      </c>
      <c r="K83" s="72" t="s">
        <v>84</v>
      </c>
      <c r="L83" s="73">
        <v>46722000</v>
      </c>
      <c r="M83" s="73">
        <v>592106000</v>
      </c>
      <c r="N83" s="73">
        <f t="shared" si="18"/>
        <v>12.672959205513463</v>
      </c>
      <c r="O83" s="98">
        <f t="shared" si="19"/>
        <v>0.83158390032731588</v>
      </c>
      <c r="P83" s="99">
        <f t="shared" si="20"/>
        <v>10.400128365091049</v>
      </c>
      <c r="Q83" s="99">
        <f t="shared" si="33"/>
        <v>10.400128365091049</v>
      </c>
      <c r="R83" s="14">
        <f t="shared" si="22"/>
        <v>1.9004182541377736E-2</v>
      </c>
      <c r="S83" s="9">
        <f t="shared" si="23"/>
        <v>3.6819704117691525E-2</v>
      </c>
      <c r="T83" s="9">
        <f t="shared" si="24"/>
        <v>4.2971680891034252E-2</v>
      </c>
      <c r="U83" s="9">
        <f t="shared" si="25"/>
        <v>0.85683648752436181</v>
      </c>
      <c r="V83" s="118">
        <f t="shared" si="26"/>
        <v>1.6283477017025896E-2</v>
      </c>
      <c r="W83" s="53">
        <f t="shared" si="27"/>
        <v>1</v>
      </c>
      <c r="X83" s="123">
        <f t="shared" si="28"/>
        <v>337299</v>
      </c>
      <c r="Y83" s="123">
        <f t="shared" si="29"/>
        <v>423493.03330808849</v>
      </c>
      <c r="Z83" s="125">
        <f t="shared" si="13"/>
        <v>1.0000000000000002</v>
      </c>
      <c r="AA83" s="125">
        <f t="shared" si="14"/>
        <v>25.5541917729043</v>
      </c>
      <c r="AB83" s="184">
        <v>1.6283477017025896E-2</v>
      </c>
      <c r="AC83" s="144" t="s">
        <v>82</v>
      </c>
      <c r="AD83" s="136" t="s">
        <v>84</v>
      </c>
    </row>
    <row r="84" spans="1:30">
      <c r="A84" s="142">
        <v>2019</v>
      </c>
      <c r="B84" s="143" t="s">
        <v>26</v>
      </c>
      <c r="C84" s="143" t="s">
        <v>240</v>
      </c>
      <c r="D84" s="63">
        <v>1422623</v>
      </c>
      <c r="E84" s="63">
        <v>15429132</v>
      </c>
      <c r="F84" s="63">
        <f t="shared" si="16"/>
        <v>10.84555219478386</v>
      </c>
      <c r="G84" s="63">
        <v>327203</v>
      </c>
      <c r="H84" s="64">
        <v>0.22999979615119395</v>
      </c>
      <c r="I84" s="64">
        <f t="shared" si="17"/>
        <v>2.1206831336979943E-2</v>
      </c>
      <c r="J84" s="75">
        <v>2201</v>
      </c>
      <c r="K84" s="74" t="s">
        <v>241</v>
      </c>
      <c r="L84" s="73">
        <v>99254000</v>
      </c>
      <c r="M84" s="73">
        <v>125439000</v>
      </c>
      <c r="N84" s="73">
        <f t="shared" si="18"/>
        <v>1.2638180828984222</v>
      </c>
      <c r="O84" s="98">
        <f t="shared" si="19"/>
        <v>0.11652869860386199</v>
      </c>
      <c r="P84" s="99">
        <f t="shared" si="20"/>
        <v>7.4014771762054492</v>
      </c>
      <c r="Q84" s="99">
        <f t="shared" si="33"/>
        <v>7.4014771762054492</v>
      </c>
      <c r="R84" s="14">
        <f t="shared" si="22"/>
        <v>3.107485042183283E-2</v>
      </c>
      <c r="S84" s="9">
        <f t="shared" si="23"/>
        <v>6.0206051775298211E-2</v>
      </c>
      <c r="T84" s="9">
        <f t="shared" si="24"/>
        <v>7.026550882450186E-2</v>
      </c>
      <c r="U84" s="9">
        <f t="shared" si="25"/>
        <v>0.8568364875243617</v>
      </c>
      <c r="V84" s="118">
        <f t="shared" si="26"/>
        <v>2.6626065685788167E-2</v>
      </c>
      <c r="W84" s="53">
        <f t="shared" si="27"/>
        <v>1</v>
      </c>
      <c r="X84" s="123">
        <f t="shared" si="28"/>
        <v>327203</v>
      </c>
      <c r="Y84" s="123">
        <f t="shared" si="29"/>
        <v>410817.08210669615</v>
      </c>
      <c r="Z84" s="125">
        <f t="shared" si="13"/>
        <v>1</v>
      </c>
      <c r="AA84" s="125">
        <f t="shared" si="14"/>
        <v>25.554191772904321</v>
      </c>
      <c r="AB84" s="184">
        <v>2.6626065685788167E-2</v>
      </c>
      <c r="AC84" s="144" t="s">
        <v>240</v>
      </c>
      <c r="AD84" s="137" t="s">
        <v>241</v>
      </c>
    </row>
    <row r="85" spans="1:30" ht="409.6">
      <c r="A85" s="142">
        <v>2019</v>
      </c>
      <c r="B85" s="143" t="s">
        <v>148</v>
      </c>
      <c r="C85" s="143" t="s">
        <v>200</v>
      </c>
      <c r="D85" s="63">
        <v>114765</v>
      </c>
      <c r="E85" s="63">
        <v>6314601</v>
      </c>
      <c r="F85" s="63">
        <f t="shared" ref="F85:F110" si="34">E85/D85</f>
        <v>55.022010194745782</v>
      </c>
      <c r="G85" s="63">
        <v>265848</v>
      </c>
      <c r="H85" s="64">
        <v>2.3164553653117239</v>
      </c>
      <c r="I85" s="64">
        <f t="shared" ref="I85:I110" si="35">SUM(G85/E85)</f>
        <v>4.210052226577736E-2</v>
      </c>
      <c r="J85" s="71" t="s">
        <v>201</v>
      </c>
      <c r="K85" s="72" t="s">
        <v>202</v>
      </c>
      <c r="L85" s="73">
        <v>14594000</v>
      </c>
      <c r="M85" s="73">
        <v>351267000</v>
      </c>
      <c r="N85" s="73">
        <f t="shared" ref="N85:N110" si="36">M85/L85</f>
        <v>24.069275044538852</v>
      </c>
      <c r="O85" s="98">
        <f t="shared" ref="O85:O110" si="37">N85/F85</f>
        <v>0.43744812229410879</v>
      </c>
      <c r="P85" s="99">
        <f t="shared" ref="P85:P110" si="38">(F85*$O$111)</f>
        <v>37.549416141413019</v>
      </c>
      <c r="Q85" s="99">
        <f t="shared" si="33"/>
        <v>37.549416141413019</v>
      </c>
      <c r="R85" s="14">
        <f t="shared" ref="R85:R110" si="39">SUM((G85)/(Q85*D85))</f>
        <v>6.1690849109020354E-2</v>
      </c>
      <c r="S85" s="9">
        <f t="shared" ref="S85:S110" si="40">SUM(I85/I$21)</f>
        <v>0.11952310003430497</v>
      </c>
      <c r="T85" s="9">
        <f t="shared" ref="T85:T110" si="41">SUM(R85/R$21)</f>
        <v>0.1394934760302288</v>
      </c>
      <c r="U85" s="9">
        <f t="shared" ref="U85:U110" si="42">SUM(S85/T85)</f>
        <v>0.85683648752436159</v>
      </c>
      <c r="V85" s="118">
        <f t="shared" ref="V85:V110" si="43">SUM($R$21*S85)</f>
        <v>5.2858970462968398E-2</v>
      </c>
      <c r="W85" s="53">
        <f t="shared" ref="W85:W110" si="44">SUM(V85/R$21)/S85</f>
        <v>1</v>
      </c>
      <c r="X85" s="123">
        <f t="shared" ref="X85:X110" si="45">SUM($I85*$E85)</f>
        <v>265848</v>
      </c>
      <c r="Y85" s="123">
        <f t="shared" ref="Y85:Y110" si="46">SUM($V85*$E85)</f>
        <v>333783.30774443073</v>
      </c>
      <c r="Z85" s="125">
        <f t="shared" si="13"/>
        <v>0.99999999999999989</v>
      </c>
      <c r="AA85" s="125">
        <f t="shared" si="14"/>
        <v>25.554191772904346</v>
      </c>
      <c r="AB85" s="184">
        <v>5.2858970462968398E-2</v>
      </c>
      <c r="AC85" s="144" t="s">
        <v>200</v>
      </c>
      <c r="AD85" s="136" t="s">
        <v>202</v>
      </c>
    </row>
    <row r="86" spans="1:30">
      <c r="A86" s="142">
        <v>2019</v>
      </c>
      <c r="B86" s="143" t="s">
        <v>20</v>
      </c>
      <c r="C86" s="143" t="s">
        <v>236</v>
      </c>
      <c r="D86" s="63">
        <v>168564</v>
      </c>
      <c r="E86" s="63">
        <v>5752584</v>
      </c>
      <c r="F86" s="63">
        <f t="shared" si="34"/>
        <v>34.127002206876917</v>
      </c>
      <c r="G86" s="63">
        <v>234304</v>
      </c>
      <c r="H86" s="64">
        <v>1.3900002372985929</v>
      </c>
      <c r="I86" s="64">
        <f t="shared" si="35"/>
        <v>4.0730217933366987E-2</v>
      </c>
      <c r="J86" s="75">
        <v>210390</v>
      </c>
      <c r="K86" s="76" t="s">
        <v>198</v>
      </c>
      <c r="L86" s="73">
        <v>57518000</v>
      </c>
      <c r="M86" s="73">
        <v>1486384000</v>
      </c>
      <c r="N86" s="73">
        <f t="shared" si="36"/>
        <v>25.842066831252826</v>
      </c>
      <c r="O86" s="98">
        <f t="shared" si="37"/>
        <v>0.7572322548168442</v>
      </c>
      <c r="P86" s="99">
        <f t="shared" si="38"/>
        <v>23.289752646065832</v>
      </c>
      <c r="Q86" s="99">
        <v>26</v>
      </c>
      <c r="R86" s="14">
        <f t="shared" si="39"/>
        <v>5.3461547588407418E-2</v>
      </c>
      <c r="S86" s="9">
        <f t="shared" si="40"/>
        <v>0.11563281523531418</v>
      </c>
      <c r="T86" s="9">
        <f t="shared" si="41"/>
        <v>0.12088562914547425</v>
      </c>
      <c r="U86" s="9">
        <f t="shared" si="42"/>
        <v>0.95654724265165703</v>
      </c>
      <c r="V86" s="118">
        <f t="shared" si="43"/>
        <v>5.1138495933581461E-2</v>
      </c>
      <c r="W86" s="53">
        <f t="shared" si="44"/>
        <v>1</v>
      </c>
      <c r="X86" s="123">
        <f t="shared" si="45"/>
        <v>234304</v>
      </c>
      <c r="Y86" s="123">
        <f t="shared" si="46"/>
        <v>294178.49349158577</v>
      </c>
      <c r="Z86" s="125">
        <f t="shared" ref="Z86:Z110" si="47">SUM((X86/$X$21)/(Y86/$Y$21))</f>
        <v>1</v>
      </c>
      <c r="AA86" s="125">
        <f t="shared" ref="AA86:AA110" si="48">SUM((Y86/X86)-1)*100</f>
        <v>25.554191772904346</v>
      </c>
      <c r="AB86" s="184">
        <v>5.1138495933581461E-2</v>
      </c>
      <c r="AC86" s="144" t="s">
        <v>236</v>
      </c>
      <c r="AD86" s="138" t="s">
        <v>198</v>
      </c>
    </row>
    <row r="87" spans="1:30" ht="273.60000000000002">
      <c r="A87" s="142">
        <v>2019</v>
      </c>
      <c r="B87" s="143" t="s">
        <v>33</v>
      </c>
      <c r="C87" s="143" t="s">
        <v>113</v>
      </c>
      <c r="D87" s="63">
        <v>365078</v>
      </c>
      <c r="E87" s="63">
        <v>16089581</v>
      </c>
      <c r="F87" s="63">
        <f t="shared" si="34"/>
        <v>44.071625789557302</v>
      </c>
      <c r="G87" s="63">
        <v>224964</v>
      </c>
      <c r="H87" s="64">
        <v>6</v>
      </c>
      <c r="I87" s="64">
        <f t="shared" si="35"/>
        <v>1.3981967585109892E-2</v>
      </c>
      <c r="J87" s="71" t="s">
        <v>114</v>
      </c>
      <c r="K87" s="72" t="s">
        <v>115</v>
      </c>
      <c r="L87" s="73">
        <v>67613000</v>
      </c>
      <c r="M87" s="73">
        <v>845069000</v>
      </c>
      <c r="N87" s="73">
        <f t="shared" si="36"/>
        <v>12.498617129841895</v>
      </c>
      <c r="O87" s="98">
        <f t="shared" si="37"/>
        <v>0.2835978229966597</v>
      </c>
      <c r="P87" s="99">
        <f t="shared" si="38"/>
        <v>30.076396899049413</v>
      </c>
      <c r="Q87" s="99">
        <f t="shared" ref="Q87:Q91" si="49">SUM(P87)</f>
        <v>30.076396899049413</v>
      </c>
      <c r="R87" s="14">
        <f t="shared" si="39"/>
        <v>2.0488093879096236E-2</v>
      </c>
      <c r="S87" s="9">
        <f t="shared" si="40"/>
        <v>3.9694712094105231E-2</v>
      </c>
      <c r="T87" s="9">
        <f t="shared" si="41"/>
        <v>4.6327056179405079E-2</v>
      </c>
      <c r="U87" s="9">
        <f t="shared" si="42"/>
        <v>0.85683648752436181</v>
      </c>
      <c r="V87" s="118">
        <f t="shared" si="43"/>
        <v>1.7554946395434194E-2</v>
      </c>
      <c r="W87" s="53">
        <f t="shared" si="44"/>
        <v>1</v>
      </c>
      <c r="X87" s="123">
        <f t="shared" si="45"/>
        <v>224964</v>
      </c>
      <c r="Y87" s="123">
        <f t="shared" si="46"/>
        <v>282451.73197999649</v>
      </c>
      <c r="Z87" s="125">
        <f t="shared" si="47"/>
        <v>1</v>
      </c>
      <c r="AA87" s="125">
        <f t="shared" si="48"/>
        <v>25.554191772904321</v>
      </c>
      <c r="AB87" s="184">
        <v>1.7554946395434194E-2</v>
      </c>
      <c r="AC87" s="144" t="s">
        <v>113</v>
      </c>
      <c r="AD87" s="136" t="s">
        <v>115</v>
      </c>
    </row>
    <row r="88" spans="1:30">
      <c r="A88" s="142">
        <v>2019</v>
      </c>
      <c r="B88" s="143" t="s">
        <v>17</v>
      </c>
      <c r="C88" s="143" t="s">
        <v>174</v>
      </c>
      <c r="D88" s="63">
        <v>248617</v>
      </c>
      <c r="E88" s="63">
        <v>16054231</v>
      </c>
      <c r="F88" s="63">
        <f t="shared" si="34"/>
        <v>64.574148187774767</v>
      </c>
      <c r="G88" s="63">
        <v>223316</v>
      </c>
      <c r="H88" s="64">
        <v>0.89823302509482461</v>
      </c>
      <c r="I88" s="64">
        <f t="shared" si="35"/>
        <v>1.3910102576697694E-2</v>
      </c>
      <c r="J88" s="75">
        <v>1704</v>
      </c>
      <c r="K88" s="76" t="s">
        <v>175</v>
      </c>
      <c r="L88" s="73">
        <v>77651000</v>
      </c>
      <c r="M88" s="73">
        <v>2304319000</v>
      </c>
      <c r="N88" s="73">
        <f t="shared" si="36"/>
        <v>29.675329358282571</v>
      </c>
      <c r="O88" s="99">
        <f t="shared" si="37"/>
        <v>0.45955432926486095</v>
      </c>
      <c r="P88" s="99">
        <f t="shared" si="38"/>
        <v>44.068211134015783</v>
      </c>
      <c r="Q88" s="99">
        <f t="shared" si="49"/>
        <v>44.068211134015783</v>
      </c>
      <c r="R88" s="14">
        <f t="shared" si="39"/>
        <v>2.0382788454090164E-2</v>
      </c>
      <c r="S88" s="9">
        <f t="shared" si="40"/>
        <v>3.9490687817750836E-2</v>
      </c>
      <c r="T88" s="9">
        <f t="shared" si="41"/>
        <v>4.6088942747816899E-2</v>
      </c>
      <c r="U88" s="9">
        <f t="shared" si="42"/>
        <v>0.8568364875243617</v>
      </c>
      <c r="V88" s="118">
        <f t="shared" si="43"/>
        <v>1.7464716864954731E-2</v>
      </c>
      <c r="W88" s="53">
        <f t="shared" si="44"/>
        <v>1</v>
      </c>
      <c r="X88" s="123">
        <f t="shared" si="45"/>
        <v>223316</v>
      </c>
      <c r="Y88" s="123">
        <f t="shared" si="46"/>
        <v>280382.59889957908</v>
      </c>
      <c r="Z88" s="125">
        <f t="shared" si="47"/>
        <v>0.99999999999999967</v>
      </c>
      <c r="AA88" s="125">
        <f t="shared" si="48"/>
        <v>25.554191772904346</v>
      </c>
      <c r="AB88" s="184">
        <v>1.7464716864954731E-2</v>
      </c>
      <c r="AC88" s="144" t="s">
        <v>174</v>
      </c>
      <c r="AD88" s="138" t="s">
        <v>175</v>
      </c>
    </row>
    <row r="89" spans="1:30">
      <c r="A89" s="142">
        <v>2019</v>
      </c>
      <c r="B89" s="143" t="s">
        <v>20</v>
      </c>
      <c r="C89" s="143" t="s">
        <v>161</v>
      </c>
      <c r="D89" s="66">
        <v>105041</v>
      </c>
      <c r="E89" s="66">
        <v>4640143</v>
      </c>
      <c r="F89" s="66">
        <f t="shared" si="34"/>
        <v>44.174588970021233</v>
      </c>
      <c r="G89" s="66">
        <v>188170</v>
      </c>
      <c r="H89" s="64">
        <v>1.7913957407107701</v>
      </c>
      <c r="I89" s="64">
        <f t="shared" si="35"/>
        <v>4.0552629520254006E-2</v>
      </c>
      <c r="J89" s="81">
        <v>20059950</v>
      </c>
      <c r="K89" s="82" t="s">
        <v>162</v>
      </c>
      <c r="L89" s="83">
        <v>3276000</v>
      </c>
      <c r="M89" s="83">
        <v>88958000</v>
      </c>
      <c r="N89" s="83">
        <f t="shared" si="36"/>
        <v>27.154456654456656</v>
      </c>
      <c r="O89" s="98">
        <f t="shared" si="37"/>
        <v>0.61470762462294404</v>
      </c>
      <c r="P89" s="99">
        <f t="shared" si="38"/>
        <v>30.146663457773812</v>
      </c>
      <c r="Q89" s="99">
        <f t="shared" si="49"/>
        <v>30.146663457773812</v>
      </c>
      <c r="R89" s="14">
        <f t="shared" si="39"/>
        <v>5.9422686799816625E-2</v>
      </c>
      <c r="S89" s="9">
        <f t="shared" si="40"/>
        <v>0.11512864292287971</v>
      </c>
      <c r="T89" s="9">
        <f t="shared" si="41"/>
        <v>0.13436477624280252</v>
      </c>
      <c r="U89" s="9">
        <f t="shared" si="42"/>
        <v>0.8568364875243617</v>
      </c>
      <c r="V89" s="118">
        <f t="shared" si="43"/>
        <v>5.0915526236815133E-2</v>
      </c>
      <c r="W89" s="53">
        <f t="shared" si="44"/>
        <v>1</v>
      </c>
      <c r="X89" s="123">
        <f t="shared" si="45"/>
        <v>188170</v>
      </c>
      <c r="Y89" s="123">
        <f t="shared" si="46"/>
        <v>236255.32265907407</v>
      </c>
      <c r="Z89" s="125">
        <f t="shared" si="47"/>
        <v>1</v>
      </c>
      <c r="AA89" s="125">
        <f t="shared" si="48"/>
        <v>25.554191772904321</v>
      </c>
      <c r="AB89" s="184">
        <v>5.0915526236815133E-2</v>
      </c>
      <c r="AC89" s="144" t="s">
        <v>161</v>
      </c>
      <c r="AD89" s="141" t="s">
        <v>162</v>
      </c>
    </row>
    <row r="90" spans="1:30" ht="187.2">
      <c r="A90" s="142">
        <v>2019</v>
      </c>
      <c r="B90" s="143" t="s">
        <v>10</v>
      </c>
      <c r="C90" s="143" t="s">
        <v>41</v>
      </c>
      <c r="D90" s="63">
        <v>433473</v>
      </c>
      <c r="E90" s="63">
        <v>16553405</v>
      </c>
      <c r="F90" s="63">
        <f t="shared" si="34"/>
        <v>38.18785714450496</v>
      </c>
      <c r="G90" s="63">
        <v>184592</v>
      </c>
      <c r="H90" s="64">
        <v>0.42584428557257314</v>
      </c>
      <c r="I90" s="64">
        <f t="shared" si="35"/>
        <v>1.1151300895495519E-2</v>
      </c>
      <c r="J90" s="71" t="s">
        <v>42</v>
      </c>
      <c r="K90" s="72" t="s">
        <v>43</v>
      </c>
      <c r="L90" s="73">
        <v>320218000</v>
      </c>
      <c r="M90" s="73">
        <v>3208741000</v>
      </c>
      <c r="N90" s="73">
        <f t="shared" si="36"/>
        <v>10.020489166755148</v>
      </c>
      <c r="O90" s="98">
        <f t="shared" si="37"/>
        <v>0.26239988090552091</v>
      </c>
      <c r="P90" s="99">
        <f t="shared" si="38"/>
        <v>26.061056918723402</v>
      </c>
      <c r="Q90" s="99">
        <f t="shared" si="49"/>
        <v>26.061056918723402</v>
      </c>
      <c r="R90" s="14">
        <f t="shared" si="39"/>
        <v>1.6340253846981474E-2</v>
      </c>
      <c r="S90" s="9">
        <f t="shared" si="40"/>
        <v>3.1658468368416938E-2</v>
      </c>
      <c r="T90" s="9">
        <f t="shared" si="41"/>
        <v>3.6948086162725213E-2</v>
      </c>
      <c r="U90" s="9">
        <f t="shared" si="42"/>
        <v>0.85683648752436159</v>
      </c>
      <c r="V90" s="118">
        <f t="shared" si="43"/>
        <v>1.4000925711504042E-2</v>
      </c>
      <c r="W90" s="53">
        <f t="shared" si="44"/>
        <v>1</v>
      </c>
      <c r="X90" s="123">
        <f t="shared" si="45"/>
        <v>184592</v>
      </c>
      <c r="Y90" s="123">
        <f t="shared" si="46"/>
        <v>231762.99367743958</v>
      </c>
      <c r="Z90" s="125">
        <f t="shared" si="47"/>
        <v>0.99999999999999978</v>
      </c>
      <c r="AA90" s="125">
        <f t="shared" si="48"/>
        <v>25.554191772904346</v>
      </c>
      <c r="AB90" s="184">
        <v>1.4000925711504042E-2</v>
      </c>
      <c r="AC90" s="144" t="s">
        <v>41</v>
      </c>
      <c r="AD90" s="136" t="s">
        <v>43</v>
      </c>
    </row>
    <row r="91" spans="1:30" ht="158.4">
      <c r="A91" s="142">
        <v>2019</v>
      </c>
      <c r="B91" s="143" t="s">
        <v>33</v>
      </c>
      <c r="C91" s="143" t="s">
        <v>100</v>
      </c>
      <c r="D91" s="63">
        <v>115820</v>
      </c>
      <c r="E91" s="63">
        <v>6169395</v>
      </c>
      <c r="F91" s="63">
        <f t="shared" si="34"/>
        <v>53.267095493006387</v>
      </c>
      <c r="G91" s="63">
        <v>177142</v>
      </c>
      <c r="H91" s="64">
        <v>1.5294595061302021</v>
      </c>
      <c r="I91" s="64">
        <f t="shared" si="35"/>
        <v>2.8713026155725158E-2</v>
      </c>
      <c r="J91" s="71" t="s">
        <v>101</v>
      </c>
      <c r="K91" s="72" t="s">
        <v>102</v>
      </c>
      <c r="L91" s="73">
        <v>3477000</v>
      </c>
      <c r="M91" s="73">
        <v>250145000</v>
      </c>
      <c r="N91" s="73">
        <f t="shared" si="36"/>
        <v>71.942766752947946</v>
      </c>
      <c r="O91" s="98">
        <f t="shared" si="37"/>
        <v>1.3506042724329421</v>
      </c>
      <c r="P91" s="99">
        <f t="shared" si="38"/>
        <v>36.351785916798129</v>
      </c>
      <c r="Q91" s="99">
        <f t="shared" si="49"/>
        <v>36.351785916798129</v>
      </c>
      <c r="R91" s="14">
        <f t="shared" si="39"/>
        <v>4.2073847750721927E-2</v>
      </c>
      <c r="S91" s="9">
        <f t="shared" si="40"/>
        <v>8.1516088466390565E-2</v>
      </c>
      <c r="T91" s="9">
        <f t="shared" si="41"/>
        <v>9.5136107826025412E-2</v>
      </c>
      <c r="U91" s="9">
        <f t="shared" si="42"/>
        <v>0.85683648752436181</v>
      </c>
      <c r="V91" s="118">
        <f t="shared" si="43"/>
        <v>3.6050407923363344E-2</v>
      </c>
      <c r="W91" s="53">
        <f t="shared" si="44"/>
        <v>1</v>
      </c>
      <c r="X91" s="123">
        <f t="shared" si="45"/>
        <v>177142</v>
      </c>
      <c r="Y91" s="123">
        <f t="shared" si="46"/>
        <v>222409.20639035819</v>
      </c>
      <c r="Z91" s="125">
        <f t="shared" si="47"/>
        <v>1</v>
      </c>
      <c r="AA91" s="125">
        <f t="shared" si="48"/>
        <v>25.554191772904321</v>
      </c>
      <c r="AB91" s="184">
        <v>3.6050407923363344E-2</v>
      </c>
      <c r="AC91" s="144" t="s">
        <v>100</v>
      </c>
      <c r="AD91" s="136" t="s">
        <v>102</v>
      </c>
    </row>
    <row r="92" spans="1:30" ht="187.2">
      <c r="A92" s="142">
        <v>2019</v>
      </c>
      <c r="B92" s="143" t="s">
        <v>44</v>
      </c>
      <c r="C92" s="143" t="s">
        <v>45</v>
      </c>
      <c r="D92" s="63">
        <v>81153</v>
      </c>
      <c r="E92" s="63">
        <v>3454651</v>
      </c>
      <c r="F92" s="63">
        <f t="shared" si="34"/>
        <v>42.569603095387727</v>
      </c>
      <c r="G92" s="63">
        <v>155266</v>
      </c>
      <c r="H92" s="64">
        <v>0.29899999999999999</v>
      </c>
      <c r="I92" s="64">
        <f t="shared" si="35"/>
        <v>4.4944047893694619E-2</v>
      </c>
      <c r="J92" s="71" t="s">
        <v>46</v>
      </c>
      <c r="K92" s="72" t="s">
        <v>47</v>
      </c>
      <c r="L92" s="73">
        <v>122176000</v>
      </c>
      <c r="M92" s="73">
        <v>1073827000</v>
      </c>
      <c r="N92" s="73">
        <f t="shared" si="36"/>
        <v>8.7891811812467253</v>
      </c>
      <c r="O92" s="98">
        <f t="shared" si="37"/>
        <v>0.20646612940112199</v>
      </c>
      <c r="P92" s="99">
        <f t="shared" si="38"/>
        <v>29.051351194655911</v>
      </c>
      <c r="Q92" s="99">
        <f t="shared" ref="Q92:Q95" si="50">SUM(P92)</f>
        <v>29.051351194655911</v>
      </c>
      <c r="R92" s="14">
        <f t="shared" si="39"/>
        <v>6.5857531634763516E-2</v>
      </c>
      <c r="S92" s="9">
        <f t="shared" si="40"/>
        <v>0.12759585019949557</v>
      </c>
      <c r="T92" s="9">
        <f t="shared" si="41"/>
        <v>0.14891505212173603</v>
      </c>
      <c r="U92" s="9">
        <f t="shared" si="42"/>
        <v>0.85683648752436181</v>
      </c>
      <c r="V92" s="118">
        <f t="shared" si="43"/>
        <v>5.6429136082955321E-2</v>
      </c>
      <c r="W92" s="53">
        <f t="shared" si="44"/>
        <v>1</v>
      </c>
      <c r="X92" s="123">
        <f t="shared" si="45"/>
        <v>155266</v>
      </c>
      <c r="Y92" s="123">
        <f t="shared" si="46"/>
        <v>194942.97139811769</v>
      </c>
      <c r="Z92" s="125">
        <f t="shared" si="47"/>
        <v>0.99999999999999978</v>
      </c>
      <c r="AA92" s="125">
        <f t="shared" si="48"/>
        <v>25.554191772904367</v>
      </c>
      <c r="AB92" s="184">
        <v>5.6429136082955321E-2</v>
      </c>
      <c r="AC92" s="144" t="s">
        <v>45</v>
      </c>
      <c r="AD92" s="136" t="s">
        <v>47</v>
      </c>
    </row>
    <row r="93" spans="1:30" ht="316.8">
      <c r="A93" s="142">
        <v>2019</v>
      </c>
      <c r="B93" s="143" t="s">
        <v>122</v>
      </c>
      <c r="C93" s="143" t="s">
        <v>251</v>
      </c>
      <c r="D93" s="63">
        <v>84944</v>
      </c>
      <c r="E93" s="63">
        <v>3963197</v>
      </c>
      <c r="F93" s="63">
        <f t="shared" si="34"/>
        <v>46.656585515162931</v>
      </c>
      <c r="G93" s="63">
        <v>148968</v>
      </c>
      <c r="H93" s="64">
        <v>1.7537200979468826</v>
      </c>
      <c r="I93" s="64">
        <f t="shared" si="35"/>
        <v>3.7587836284696419E-2</v>
      </c>
      <c r="J93" s="71" t="s">
        <v>252</v>
      </c>
      <c r="K93" s="72" t="s">
        <v>253</v>
      </c>
      <c r="L93" s="73">
        <v>9441000</v>
      </c>
      <c r="M93" s="73">
        <v>273912000</v>
      </c>
      <c r="N93" s="73">
        <f t="shared" si="36"/>
        <v>29.013028280902446</v>
      </c>
      <c r="O93" s="99">
        <f t="shared" si="37"/>
        <v>0.62184208211021996</v>
      </c>
      <c r="P93" s="99">
        <f t="shared" si="38"/>
        <v>31.840485999066111</v>
      </c>
      <c r="Q93" s="99">
        <f t="shared" si="50"/>
        <v>31.840485999066111</v>
      </c>
      <c r="R93" s="14">
        <f t="shared" si="39"/>
        <v>5.507830810114895E-2</v>
      </c>
      <c r="S93" s="9">
        <f t="shared" si="40"/>
        <v>0.1067116148338331</v>
      </c>
      <c r="T93" s="9">
        <f t="shared" si="41"/>
        <v>0.12454139895717158</v>
      </c>
      <c r="U93" s="9">
        <f t="shared" si="42"/>
        <v>0.8568364875243617</v>
      </c>
      <c r="V93" s="118">
        <f t="shared" si="43"/>
        <v>4.7193104052173057E-2</v>
      </c>
      <c r="W93" s="53">
        <f t="shared" si="44"/>
        <v>1</v>
      </c>
      <c r="X93" s="123">
        <f t="shared" si="45"/>
        <v>148968</v>
      </c>
      <c r="Y93" s="123">
        <f t="shared" si="46"/>
        <v>187035.56840026009</v>
      </c>
      <c r="Z93" s="125">
        <f t="shared" si="47"/>
        <v>1.0000000000000002</v>
      </c>
      <c r="AA93" s="125">
        <f t="shared" si="48"/>
        <v>25.5541917729043</v>
      </c>
      <c r="AB93" s="184">
        <v>4.7193104052173057E-2</v>
      </c>
      <c r="AC93" s="144" t="s">
        <v>251</v>
      </c>
      <c r="AD93" s="136" t="s">
        <v>253</v>
      </c>
    </row>
    <row r="94" spans="1:30" ht="187.2">
      <c r="A94" s="142">
        <v>2019</v>
      </c>
      <c r="B94" s="143" t="s">
        <v>20</v>
      </c>
      <c r="C94" s="143" t="s">
        <v>74</v>
      </c>
      <c r="D94" s="63">
        <v>297597</v>
      </c>
      <c r="E94" s="63">
        <v>13258299</v>
      </c>
      <c r="F94" s="63">
        <f t="shared" si="34"/>
        <v>44.55118499178419</v>
      </c>
      <c r="G94" s="63">
        <v>148052</v>
      </c>
      <c r="H94" s="64">
        <v>0.49749157417581497</v>
      </c>
      <c r="I94" s="64">
        <f t="shared" si="35"/>
        <v>1.1166741676288942E-2</v>
      </c>
      <c r="J94" s="71" t="s">
        <v>75</v>
      </c>
      <c r="K94" s="72" t="s">
        <v>76</v>
      </c>
      <c r="L94" s="73">
        <v>14710000</v>
      </c>
      <c r="M94" s="73">
        <v>761619000</v>
      </c>
      <c r="N94" s="73">
        <f t="shared" si="36"/>
        <v>51.775594833446632</v>
      </c>
      <c r="O94" s="98">
        <f t="shared" si="37"/>
        <v>1.162159768432528</v>
      </c>
      <c r="P94" s="99">
        <f t="shared" si="38"/>
        <v>30.403668984986052</v>
      </c>
      <c r="Q94" s="99">
        <f t="shared" si="50"/>
        <v>30.403668984986052</v>
      </c>
      <c r="R94" s="14">
        <f t="shared" si="39"/>
        <v>1.6362879572905702E-2</v>
      </c>
      <c r="S94" s="9">
        <f t="shared" si="40"/>
        <v>3.1702304641414443E-2</v>
      </c>
      <c r="T94" s="9">
        <f t="shared" si="41"/>
        <v>3.6999246767619794E-2</v>
      </c>
      <c r="U94" s="9">
        <f t="shared" si="42"/>
        <v>0.85683648752436181</v>
      </c>
      <c r="V94" s="118">
        <f t="shared" si="43"/>
        <v>1.4020312259032651E-2</v>
      </c>
      <c r="W94" s="53">
        <f t="shared" si="44"/>
        <v>1</v>
      </c>
      <c r="X94" s="123">
        <f t="shared" si="45"/>
        <v>148052</v>
      </c>
      <c r="Y94" s="123">
        <f t="shared" si="46"/>
        <v>185885.49200362034</v>
      </c>
      <c r="Z94" s="125">
        <f t="shared" si="47"/>
        <v>1</v>
      </c>
      <c r="AA94" s="125">
        <f t="shared" si="48"/>
        <v>25.554191772904346</v>
      </c>
      <c r="AB94" s="184">
        <v>1.4020312259032651E-2</v>
      </c>
      <c r="AC94" s="144" t="s">
        <v>74</v>
      </c>
      <c r="AD94" s="136" t="s">
        <v>76</v>
      </c>
    </row>
    <row r="95" spans="1:30">
      <c r="A95" s="142">
        <v>2019</v>
      </c>
      <c r="B95" s="143" t="s">
        <v>17</v>
      </c>
      <c r="C95" s="143" t="s">
        <v>18</v>
      </c>
      <c r="D95" s="63">
        <v>123734</v>
      </c>
      <c r="E95" s="63">
        <v>12183634</v>
      </c>
      <c r="F95" s="63">
        <f t="shared" si="34"/>
        <v>98.466339082224778</v>
      </c>
      <c r="G95" s="63">
        <v>130248</v>
      </c>
      <c r="H95" s="64">
        <v>1.0526451904892753</v>
      </c>
      <c r="I95" s="64">
        <f t="shared" si="35"/>
        <v>1.0690406491199587E-2</v>
      </c>
      <c r="J95" s="84">
        <v>1806</v>
      </c>
      <c r="K95" s="74" t="s">
        <v>19</v>
      </c>
      <c r="L95" s="74">
        <v>83491000</v>
      </c>
      <c r="M95" s="74">
        <v>3986299000</v>
      </c>
      <c r="N95" s="73">
        <f t="shared" si="36"/>
        <v>47.745253979470839</v>
      </c>
      <c r="O95" s="99">
        <f t="shared" si="37"/>
        <v>0.4848890943289863</v>
      </c>
      <c r="P95" s="99">
        <f t="shared" si="38"/>
        <v>67.197718313697862</v>
      </c>
      <c r="Q95" s="99">
        <f t="shared" si="50"/>
        <v>67.197718313697862</v>
      </c>
      <c r="R95" s="14">
        <f t="shared" si="39"/>
        <v>1.5664894834304215E-2</v>
      </c>
      <c r="S95" s="9">
        <f t="shared" si="40"/>
        <v>3.0349992249233647E-2</v>
      </c>
      <c r="T95" s="9">
        <f t="shared" si="41"/>
        <v>3.5420984856659392E-2</v>
      </c>
      <c r="U95" s="9">
        <f t="shared" si="42"/>
        <v>0.85683648752436192</v>
      </c>
      <c r="V95" s="118">
        <f t="shared" si="43"/>
        <v>1.3422253467263744E-2</v>
      </c>
      <c r="W95" s="53">
        <f t="shared" si="44"/>
        <v>1</v>
      </c>
      <c r="X95" s="123">
        <f t="shared" si="45"/>
        <v>130248</v>
      </c>
      <c r="Y95" s="123">
        <f t="shared" si="46"/>
        <v>163531.82370037242</v>
      </c>
      <c r="Z95" s="125">
        <f t="shared" si="47"/>
        <v>1</v>
      </c>
      <c r="AA95" s="125">
        <f t="shared" si="48"/>
        <v>25.554191772904321</v>
      </c>
      <c r="AB95" s="184">
        <v>1.3422253467263744E-2</v>
      </c>
      <c r="AC95" s="144" t="s">
        <v>18</v>
      </c>
      <c r="AD95" s="137" t="s">
        <v>19</v>
      </c>
    </row>
    <row r="96" spans="1:30" ht="57.6">
      <c r="A96" s="142">
        <v>2019</v>
      </c>
      <c r="B96" s="143" t="s">
        <v>44</v>
      </c>
      <c r="C96" s="143" t="s">
        <v>206</v>
      </c>
      <c r="D96" s="63">
        <v>396986</v>
      </c>
      <c r="E96" s="63">
        <v>12385895</v>
      </c>
      <c r="F96" s="63">
        <f t="shared" si="34"/>
        <v>31.199828205528657</v>
      </c>
      <c r="G96" s="63">
        <v>118751</v>
      </c>
      <c r="H96" s="64">
        <v>0.29913145551732301</v>
      </c>
      <c r="I96" s="64">
        <f t="shared" si="35"/>
        <v>9.5875994427532286E-3</v>
      </c>
      <c r="J96" s="71" t="s">
        <v>207</v>
      </c>
      <c r="K96" s="72" t="s">
        <v>208</v>
      </c>
      <c r="L96" s="73">
        <v>21339000</v>
      </c>
      <c r="M96" s="73">
        <v>918762000</v>
      </c>
      <c r="N96" s="73">
        <f t="shared" si="36"/>
        <v>43.055532124279488</v>
      </c>
      <c r="O96" s="98">
        <f t="shared" si="37"/>
        <v>1.379992602544202</v>
      </c>
      <c r="P96" s="99">
        <f t="shared" si="38"/>
        <v>21.29212161975617</v>
      </c>
      <c r="Q96" s="99">
        <v>43</v>
      </c>
      <c r="R96" s="14">
        <f t="shared" si="39"/>
        <v>6.9565454771470473E-3</v>
      </c>
      <c r="S96" s="9">
        <f t="shared" si="40"/>
        <v>2.7219130443342534E-2</v>
      </c>
      <c r="T96" s="9">
        <f t="shared" si="41"/>
        <v>1.5729929540355743E-2</v>
      </c>
      <c r="U96" s="9">
        <f t="shared" si="42"/>
        <v>1.73040383769748</v>
      </c>
      <c r="V96" s="118">
        <f t="shared" si="43"/>
        <v>1.2037632990772297E-2</v>
      </c>
      <c r="W96" s="53">
        <f t="shared" si="44"/>
        <v>1</v>
      </c>
      <c r="X96" s="123">
        <f t="shared" si="45"/>
        <v>118751</v>
      </c>
      <c r="Y96" s="123">
        <f t="shared" si="46"/>
        <v>149096.85827224163</v>
      </c>
      <c r="Z96" s="125">
        <f t="shared" si="47"/>
        <v>0.99999999999999989</v>
      </c>
      <c r="AA96" s="125">
        <f t="shared" si="48"/>
        <v>25.554191772904346</v>
      </c>
      <c r="AB96" s="184">
        <v>1.2037632990772297E-2</v>
      </c>
      <c r="AC96" s="144" t="s">
        <v>206</v>
      </c>
      <c r="AD96" s="136" t="s">
        <v>208</v>
      </c>
    </row>
    <row r="97" spans="1:30" ht="86.4">
      <c r="A97" s="142">
        <v>2019</v>
      </c>
      <c r="B97" s="143" t="s">
        <v>26</v>
      </c>
      <c r="C97" s="143" t="s">
        <v>194</v>
      </c>
      <c r="D97" s="63">
        <v>1267678</v>
      </c>
      <c r="E97" s="63">
        <v>17807871</v>
      </c>
      <c r="F97" s="63">
        <f t="shared" si="34"/>
        <v>14.047629603101102</v>
      </c>
      <c r="G97" s="63">
        <v>114091</v>
      </c>
      <c r="H97" s="64">
        <v>0.3</v>
      </c>
      <c r="I97" s="67">
        <f t="shared" si="35"/>
        <v>6.4067737238213372E-3</v>
      </c>
      <c r="J97" s="71" t="s">
        <v>195</v>
      </c>
      <c r="K97" s="72" t="s">
        <v>196</v>
      </c>
      <c r="L97" s="73">
        <v>193739000</v>
      </c>
      <c r="M97" s="73">
        <v>2073173000</v>
      </c>
      <c r="N97" s="73">
        <f t="shared" si="36"/>
        <v>10.700855274363963</v>
      </c>
      <c r="O97" s="99">
        <f t="shared" si="37"/>
        <v>0.76175522680365115</v>
      </c>
      <c r="P97" s="99">
        <f t="shared" si="38"/>
        <v>9.5867142603533342</v>
      </c>
      <c r="Q97" s="99">
        <v>11</v>
      </c>
      <c r="R97" s="14">
        <f t="shared" si="39"/>
        <v>8.1818167475566275E-3</v>
      </c>
      <c r="S97" s="9">
        <f t="shared" si="40"/>
        <v>1.8188787584517033E-2</v>
      </c>
      <c r="T97" s="9">
        <f t="shared" si="41"/>
        <v>1.8500475756819078E-2</v>
      </c>
      <c r="U97" s="9">
        <f t="shared" si="42"/>
        <v>0.98315242394849445</v>
      </c>
      <c r="V97" s="118">
        <f t="shared" si="43"/>
        <v>8.043972967662686E-3</v>
      </c>
      <c r="W97" s="53">
        <f t="shared" si="44"/>
        <v>1</v>
      </c>
      <c r="X97" s="123">
        <f t="shared" si="45"/>
        <v>114091</v>
      </c>
      <c r="Y97" s="123">
        <f t="shared" si="46"/>
        <v>143246.03293562427</v>
      </c>
      <c r="Z97" s="125">
        <f t="shared" si="47"/>
        <v>1</v>
      </c>
      <c r="AA97" s="125">
        <f t="shared" si="48"/>
        <v>25.554191772904321</v>
      </c>
      <c r="AB97" s="184">
        <v>8.043972967662686E-3</v>
      </c>
      <c r="AC97" s="144" t="s">
        <v>194</v>
      </c>
      <c r="AD97" s="136" t="s">
        <v>196</v>
      </c>
    </row>
    <row r="98" spans="1:30" ht="72">
      <c r="A98" s="142">
        <v>2019</v>
      </c>
      <c r="B98" s="143" t="s">
        <v>20</v>
      </c>
      <c r="C98" s="143" t="s">
        <v>145</v>
      </c>
      <c r="D98" s="63">
        <v>29053</v>
      </c>
      <c r="E98" s="63">
        <v>996273</v>
      </c>
      <c r="F98" s="63">
        <f t="shared" si="34"/>
        <v>34.29157057790934</v>
      </c>
      <c r="G98" s="63">
        <v>104735</v>
      </c>
      <c r="H98" s="64">
        <v>3.6049633428561596</v>
      </c>
      <c r="I98" s="64">
        <f t="shared" si="35"/>
        <v>0.10512680761196981</v>
      </c>
      <c r="J98" s="71" t="s">
        <v>146</v>
      </c>
      <c r="K98" s="72" t="s">
        <v>147</v>
      </c>
      <c r="L98" s="73">
        <v>2418000</v>
      </c>
      <c r="M98" s="73">
        <v>42886000</v>
      </c>
      <c r="N98" s="73">
        <f t="shared" si="36"/>
        <v>17.736145574855254</v>
      </c>
      <c r="O98" s="98">
        <f t="shared" si="37"/>
        <v>0.51721590104948112</v>
      </c>
      <c r="P98" s="99">
        <f t="shared" si="38"/>
        <v>23.402061269937249</v>
      </c>
      <c r="Q98" s="99">
        <f t="shared" ref="Q98:Q100" si="51">SUM(P98)</f>
        <v>23.402061269937249</v>
      </c>
      <c r="R98" s="14">
        <f t="shared" si="39"/>
        <v>0.15404469295562298</v>
      </c>
      <c r="S98" s="9">
        <f t="shared" si="40"/>
        <v>0.29845430095071518</v>
      </c>
      <c r="T98" s="9">
        <f t="shared" si="41"/>
        <v>0.34832118530926764</v>
      </c>
      <c r="U98" s="9">
        <f t="shared" si="42"/>
        <v>0.8568364875243617</v>
      </c>
      <c r="V98" s="118">
        <f t="shared" si="43"/>
        <v>0.13199111363386479</v>
      </c>
      <c r="W98" s="53">
        <f t="shared" si="44"/>
        <v>1</v>
      </c>
      <c r="X98" s="123">
        <f t="shared" si="45"/>
        <v>104735</v>
      </c>
      <c r="Y98" s="123">
        <f t="shared" si="46"/>
        <v>131499.18275335137</v>
      </c>
      <c r="Z98" s="125">
        <f t="shared" si="47"/>
        <v>0.99999999999999989</v>
      </c>
      <c r="AA98" s="125">
        <f t="shared" si="48"/>
        <v>25.554191772904346</v>
      </c>
      <c r="AB98" s="184">
        <v>0.13199111363386479</v>
      </c>
      <c r="AC98" s="144" t="s">
        <v>145</v>
      </c>
      <c r="AD98" s="136" t="s">
        <v>147</v>
      </c>
    </row>
    <row r="99" spans="1:30">
      <c r="A99" s="142">
        <v>2019</v>
      </c>
      <c r="B99" s="143" t="s">
        <v>20</v>
      </c>
      <c r="C99" s="143" t="s">
        <v>111</v>
      </c>
      <c r="D99" s="63">
        <v>79769</v>
      </c>
      <c r="E99" s="63">
        <v>4706889</v>
      </c>
      <c r="F99" s="63">
        <f t="shared" si="34"/>
        <v>59.006493750705161</v>
      </c>
      <c r="G99" s="63">
        <v>96703</v>
      </c>
      <c r="H99" s="64">
        <v>1.2122879815467162</v>
      </c>
      <c r="I99" s="64">
        <f t="shared" si="35"/>
        <v>2.0544992669255639E-2</v>
      </c>
      <c r="J99" s="75">
        <v>2104</v>
      </c>
      <c r="K99" s="76" t="s">
        <v>112</v>
      </c>
      <c r="L99" s="73">
        <v>23960000</v>
      </c>
      <c r="M99" s="73">
        <v>655390000</v>
      </c>
      <c r="N99" s="73">
        <f t="shared" si="36"/>
        <v>27.353505843071787</v>
      </c>
      <c r="O99" s="98">
        <f t="shared" si="37"/>
        <v>0.46356772118399081</v>
      </c>
      <c r="P99" s="99">
        <f t="shared" si="38"/>
        <v>40.268601257001961</v>
      </c>
      <c r="Q99" s="99">
        <f t="shared" si="51"/>
        <v>40.268601257001961</v>
      </c>
      <c r="R99" s="14">
        <f t="shared" si="39"/>
        <v>3.0105043227343833E-2</v>
      </c>
      <c r="S99" s="9">
        <f t="shared" si="40"/>
        <v>5.8327096241454733E-2</v>
      </c>
      <c r="T99" s="9">
        <f t="shared" si="41"/>
        <v>6.8072610224592434E-2</v>
      </c>
      <c r="U99" s="9">
        <f t="shared" si="42"/>
        <v>0.8568364875243617</v>
      </c>
      <c r="V99" s="118">
        <f t="shared" si="43"/>
        <v>2.5795099495686362E-2</v>
      </c>
      <c r="W99" s="53">
        <f t="shared" si="44"/>
        <v>1</v>
      </c>
      <c r="X99" s="123">
        <f t="shared" si="45"/>
        <v>96703</v>
      </c>
      <c r="Y99" s="123">
        <f t="shared" si="46"/>
        <v>121414.67007015168</v>
      </c>
      <c r="Z99" s="125">
        <f t="shared" si="47"/>
        <v>1</v>
      </c>
      <c r="AA99" s="125">
        <f t="shared" si="48"/>
        <v>25.554191772904346</v>
      </c>
      <c r="AB99" s="184">
        <v>2.5795099495686362E-2</v>
      </c>
      <c r="AC99" s="144" t="s">
        <v>111</v>
      </c>
      <c r="AD99" s="138" t="s">
        <v>112</v>
      </c>
    </row>
    <row r="100" spans="1:30" ht="409.6">
      <c r="A100" s="142">
        <v>2019</v>
      </c>
      <c r="B100" s="143" t="s">
        <v>20</v>
      </c>
      <c r="C100" s="143" t="s">
        <v>128</v>
      </c>
      <c r="D100" s="63">
        <v>43323</v>
      </c>
      <c r="E100" s="63">
        <v>3257224</v>
      </c>
      <c r="F100" s="63">
        <f t="shared" si="34"/>
        <v>75.18463633635713</v>
      </c>
      <c r="G100" s="63">
        <v>85896</v>
      </c>
      <c r="H100" s="64">
        <v>1.982688179488955</v>
      </c>
      <c r="I100" s="64">
        <f t="shared" si="35"/>
        <v>2.6370921987557503E-2</v>
      </c>
      <c r="J100" s="71" t="s">
        <v>129</v>
      </c>
      <c r="K100" s="72" t="s">
        <v>130</v>
      </c>
      <c r="L100" s="73">
        <v>307006000</v>
      </c>
      <c r="M100" s="73">
        <v>6807974000</v>
      </c>
      <c r="N100" s="73">
        <f t="shared" si="36"/>
        <v>22.175377679915051</v>
      </c>
      <c r="O100" s="98">
        <f t="shared" si="37"/>
        <v>0.29494560006525794</v>
      </c>
      <c r="P100" s="99">
        <f t="shared" si="38"/>
        <v>51.309270367302325</v>
      </c>
      <c r="Q100" s="99">
        <f t="shared" si="51"/>
        <v>51.309270367302325</v>
      </c>
      <c r="R100" s="14">
        <f t="shared" si="39"/>
        <v>3.864190945019666E-2</v>
      </c>
      <c r="S100" s="9">
        <f t="shared" si="40"/>
        <v>7.4866870458702828E-2</v>
      </c>
      <c r="T100" s="9">
        <f t="shared" si="41"/>
        <v>8.7375913081169071E-2</v>
      </c>
      <c r="U100" s="9">
        <f t="shared" si="42"/>
        <v>0.85683648752436159</v>
      </c>
      <c r="V100" s="118">
        <f t="shared" si="43"/>
        <v>3.3109797964540943E-2</v>
      </c>
      <c r="W100" s="53">
        <f t="shared" si="44"/>
        <v>1</v>
      </c>
      <c r="X100" s="123">
        <f t="shared" si="45"/>
        <v>85896</v>
      </c>
      <c r="Y100" s="123">
        <f t="shared" si="46"/>
        <v>107846.02856525392</v>
      </c>
      <c r="Z100" s="125">
        <f t="shared" si="47"/>
        <v>1</v>
      </c>
      <c r="AA100" s="125">
        <f t="shared" si="48"/>
        <v>25.554191772904346</v>
      </c>
      <c r="AB100" s="184">
        <v>3.3109797964540943E-2</v>
      </c>
      <c r="AC100" s="144" t="s">
        <v>128</v>
      </c>
      <c r="AD100" s="136" t="s">
        <v>130</v>
      </c>
    </row>
    <row r="101" spans="1:30" ht="43.2">
      <c r="A101" s="142">
        <v>2019</v>
      </c>
      <c r="B101" s="143" t="s">
        <v>20</v>
      </c>
      <c r="C101" s="143" t="s">
        <v>21</v>
      </c>
      <c r="D101" s="63">
        <v>65264</v>
      </c>
      <c r="E101" s="63">
        <v>1909078</v>
      </c>
      <c r="F101" s="63">
        <f t="shared" si="34"/>
        <v>29.25162417259132</v>
      </c>
      <c r="G101" s="63">
        <v>39773</v>
      </c>
      <c r="H101" s="64">
        <v>0.60941713655307672</v>
      </c>
      <c r="I101" s="64">
        <f t="shared" si="35"/>
        <v>2.0833617065410634E-2</v>
      </c>
      <c r="J101" s="71" t="s">
        <v>22</v>
      </c>
      <c r="K101" s="72" t="s">
        <v>23</v>
      </c>
      <c r="L101" s="73">
        <v>865000</v>
      </c>
      <c r="M101" s="73">
        <v>19028000</v>
      </c>
      <c r="N101" s="73">
        <f t="shared" si="36"/>
        <v>21.997687861271675</v>
      </c>
      <c r="O101" s="98">
        <f t="shared" si="37"/>
        <v>0.75201594726775678</v>
      </c>
      <c r="P101" s="99">
        <f t="shared" si="38"/>
        <v>19.962582337163237</v>
      </c>
      <c r="Q101" s="99">
        <v>22</v>
      </c>
      <c r="R101" s="14">
        <f t="shared" si="39"/>
        <v>2.7700778934230761E-2</v>
      </c>
      <c r="S101" s="9">
        <f t="shared" si="40"/>
        <v>5.9146498964209468E-2</v>
      </c>
      <c r="T101" s="9">
        <f t="shared" si="41"/>
        <v>6.2636160761090659E-2</v>
      </c>
      <c r="U101" s="9">
        <f t="shared" si="42"/>
        <v>0.9442867865067337</v>
      </c>
      <c r="V101" s="118">
        <f t="shared" si="43"/>
        <v>2.6157479523538193E-2</v>
      </c>
      <c r="W101" s="53">
        <f t="shared" si="44"/>
        <v>1</v>
      </c>
      <c r="X101" s="123">
        <f t="shared" si="45"/>
        <v>39773</v>
      </c>
      <c r="Y101" s="123">
        <f t="shared" si="46"/>
        <v>49936.668693837244</v>
      </c>
      <c r="Z101" s="125">
        <f t="shared" si="47"/>
        <v>0.99999999999999978</v>
      </c>
      <c r="AA101" s="125">
        <f t="shared" si="48"/>
        <v>25.554191772904346</v>
      </c>
      <c r="AB101" s="184">
        <v>2.6157479523538193E-2</v>
      </c>
      <c r="AC101" s="144" t="s">
        <v>21</v>
      </c>
      <c r="AD101" s="136" t="s">
        <v>23</v>
      </c>
    </row>
    <row r="102" spans="1:30" ht="86.4">
      <c r="A102" s="142">
        <v>2019</v>
      </c>
      <c r="B102" s="143" t="s">
        <v>37</v>
      </c>
      <c r="C102" s="143" t="s">
        <v>185</v>
      </c>
      <c r="D102" s="63">
        <v>2243</v>
      </c>
      <c r="E102" s="63">
        <v>262549</v>
      </c>
      <c r="F102" s="63">
        <f t="shared" si="34"/>
        <v>117.05260811413285</v>
      </c>
      <c r="G102" s="63">
        <v>39316</v>
      </c>
      <c r="H102" s="64">
        <v>17.52831029870709</v>
      </c>
      <c r="I102" s="64">
        <f t="shared" si="35"/>
        <v>0.14974728526865461</v>
      </c>
      <c r="J102" s="71" t="s">
        <v>186</v>
      </c>
      <c r="K102" s="72" t="s">
        <v>187</v>
      </c>
      <c r="L102" s="73">
        <v>10558000</v>
      </c>
      <c r="M102" s="73">
        <v>743716000</v>
      </c>
      <c r="N102" s="73">
        <f t="shared" si="36"/>
        <v>70.440992612237167</v>
      </c>
      <c r="O102" s="98">
        <f t="shared" si="37"/>
        <v>0.6017891762270966</v>
      </c>
      <c r="P102" s="99">
        <f t="shared" si="38"/>
        <v>79.881797792531927</v>
      </c>
      <c r="Q102" s="99">
        <f t="shared" ref="Q102:Q103" si="52">SUM(P102)</f>
        <v>79.881797792531927</v>
      </c>
      <c r="R102" s="14">
        <f t="shared" si="39"/>
        <v>0.21942808979126149</v>
      </c>
      <c r="S102" s="9">
        <f t="shared" si="40"/>
        <v>0.42513153741990822</v>
      </c>
      <c r="T102" s="9">
        <f t="shared" si="41"/>
        <v>0.49616413821058347</v>
      </c>
      <c r="U102" s="9">
        <f t="shared" si="42"/>
        <v>0.85683648752436159</v>
      </c>
      <c r="V102" s="118">
        <f t="shared" si="43"/>
        <v>0.18801399372092473</v>
      </c>
      <c r="W102" s="53">
        <f t="shared" si="44"/>
        <v>1</v>
      </c>
      <c r="X102" s="123">
        <f t="shared" si="45"/>
        <v>39316</v>
      </c>
      <c r="Y102" s="123">
        <f t="shared" si="46"/>
        <v>49362.88603743507</v>
      </c>
      <c r="Z102" s="125">
        <f t="shared" si="47"/>
        <v>1</v>
      </c>
      <c r="AA102" s="125">
        <f t="shared" si="48"/>
        <v>25.554191772904346</v>
      </c>
      <c r="AB102" s="184">
        <v>0.18801399372092473</v>
      </c>
      <c r="AC102" s="144" t="s">
        <v>185</v>
      </c>
      <c r="AD102" s="136" t="s">
        <v>187</v>
      </c>
    </row>
    <row r="103" spans="1:30" ht="72">
      <c r="A103" s="142">
        <v>2019</v>
      </c>
      <c r="B103" s="143" t="s">
        <v>3</v>
      </c>
      <c r="C103" s="143" t="s">
        <v>199</v>
      </c>
      <c r="D103" s="63">
        <v>79705</v>
      </c>
      <c r="E103" s="63">
        <v>1682311</v>
      </c>
      <c r="F103" s="63">
        <f t="shared" si="34"/>
        <v>21.106718524559312</v>
      </c>
      <c r="G103" s="63">
        <v>38985</v>
      </c>
      <c r="H103" s="64">
        <v>0.48911611567655733</v>
      </c>
      <c r="I103" s="64">
        <f t="shared" si="35"/>
        <v>2.3173479814374395E-2</v>
      </c>
      <c r="J103" s="71" t="s">
        <v>49</v>
      </c>
      <c r="K103" s="72" t="s">
        <v>50</v>
      </c>
      <c r="L103" s="73">
        <v>14534000</v>
      </c>
      <c r="M103" s="73">
        <v>128843000</v>
      </c>
      <c r="N103" s="73">
        <f t="shared" si="36"/>
        <v>8.8649373881932014</v>
      </c>
      <c r="O103" s="98">
        <f t="shared" si="37"/>
        <v>0.42000547730231752</v>
      </c>
      <c r="P103" s="99">
        <f t="shared" si="38"/>
        <v>14.404143986255725</v>
      </c>
      <c r="Q103" s="99">
        <f t="shared" si="52"/>
        <v>14.404143986255725</v>
      </c>
      <c r="R103" s="14">
        <f t="shared" si="39"/>
        <v>3.395662499231239E-2</v>
      </c>
      <c r="S103" s="9">
        <f t="shared" si="40"/>
        <v>6.5789353597827047E-2</v>
      </c>
      <c r="T103" s="9">
        <f t="shared" si="41"/>
        <v>7.6781690037396447E-2</v>
      </c>
      <c r="U103" s="9">
        <f t="shared" si="42"/>
        <v>0.8568364875243617</v>
      </c>
      <c r="V103" s="118">
        <f t="shared" si="43"/>
        <v>2.9095275286594901E-2</v>
      </c>
      <c r="W103" s="53">
        <f t="shared" si="44"/>
        <v>1</v>
      </c>
      <c r="X103" s="123">
        <f t="shared" si="45"/>
        <v>38985</v>
      </c>
      <c r="Y103" s="123">
        <f t="shared" si="46"/>
        <v>48947.301662666752</v>
      </c>
      <c r="Z103" s="125">
        <f t="shared" si="47"/>
        <v>1</v>
      </c>
      <c r="AA103" s="125">
        <f t="shared" si="48"/>
        <v>25.554191772904321</v>
      </c>
      <c r="AB103" s="184">
        <v>2.9095275286594901E-2</v>
      </c>
      <c r="AC103" s="144" t="s">
        <v>199</v>
      </c>
      <c r="AD103" s="136" t="s">
        <v>50</v>
      </c>
    </row>
    <row r="104" spans="1:30" ht="331.2">
      <c r="A104" s="142">
        <v>2019</v>
      </c>
      <c r="B104" s="143" t="s">
        <v>20</v>
      </c>
      <c r="C104" s="143" t="s">
        <v>225</v>
      </c>
      <c r="D104" s="63">
        <v>17893</v>
      </c>
      <c r="E104" s="63">
        <v>1891320</v>
      </c>
      <c r="F104" s="63">
        <f t="shared" si="34"/>
        <v>105.70167104454256</v>
      </c>
      <c r="G104" s="63">
        <v>35786</v>
      </c>
      <c r="H104" s="64">
        <v>2</v>
      </c>
      <c r="I104" s="64">
        <f t="shared" si="35"/>
        <v>1.8921176744284417E-2</v>
      </c>
      <c r="J104" s="71" t="s">
        <v>226</v>
      </c>
      <c r="K104" s="72" t="s">
        <v>227</v>
      </c>
      <c r="L104" s="73">
        <v>145376000</v>
      </c>
      <c r="M104" s="73">
        <v>5056872000</v>
      </c>
      <c r="N104" s="73">
        <f t="shared" si="36"/>
        <v>34.784778780541494</v>
      </c>
      <c r="O104" s="98">
        <f t="shared" si="37"/>
        <v>0.32908447365872984</v>
      </c>
      <c r="P104" s="99">
        <f t="shared" si="38"/>
        <v>72.135423966630924</v>
      </c>
      <c r="Q104" s="99">
        <f t="shared" ref="Q104:Q105" si="53">SUM(P104)</f>
        <v>72.135423966630924</v>
      </c>
      <c r="R104" s="14">
        <f t="shared" si="39"/>
        <v>2.7725628963173189E-2</v>
      </c>
      <c r="S104" s="9">
        <f t="shared" si="40"/>
        <v>5.3717093733352851E-2</v>
      </c>
      <c r="T104" s="9">
        <f t="shared" si="41"/>
        <v>6.2692350892474727E-2</v>
      </c>
      <c r="U104" s="9">
        <f t="shared" si="42"/>
        <v>0.85683648752436203</v>
      </c>
      <c r="V104" s="118">
        <f t="shared" si="43"/>
        <v>2.3756330535209036E-2</v>
      </c>
      <c r="W104" s="53">
        <f t="shared" si="44"/>
        <v>1</v>
      </c>
      <c r="X104" s="123">
        <f t="shared" si="45"/>
        <v>35786</v>
      </c>
      <c r="Y104" s="123">
        <f t="shared" si="46"/>
        <v>44930.823067851554</v>
      </c>
      <c r="Z104" s="125">
        <f t="shared" si="47"/>
        <v>0.99999999999999978</v>
      </c>
      <c r="AA104" s="125">
        <f t="shared" si="48"/>
        <v>25.554191772904367</v>
      </c>
      <c r="AB104" s="184">
        <v>2.3756330535209036E-2</v>
      </c>
      <c r="AC104" s="144" t="s">
        <v>225</v>
      </c>
      <c r="AD104" s="136" t="s">
        <v>227</v>
      </c>
    </row>
    <row r="105" spans="1:30" ht="86.4">
      <c r="A105" s="142">
        <v>2019</v>
      </c>
      <c r="B105" s="143" t="s">
        <v>44</v>
      </c>
      <c r="C105" s="143" t="s">
        <v>212</v>
      </c>
      <c r="D105" s="63">
        <v>12178</v>
      </c>
      <c r="E105" s="63">
        <v>1677820</v>
      </c>
      <c r="F105" s="63">
        <f t="shared" si="34"/>
        <v>137.77467564460503</v>
      </c>
      <c r="G105" s="63">
        <v>27283</v>
      </c>
      <c r="H105" s="64">
        <v>2.2403514534406308</v>
      </c>
      <c r="I105" s="64">
        <f t="shared" si="35"/>
        <v>1.6260981511723546E-2</v>
      </c>
      <c r="J105" s="71" t="s">
        <v>213</v>
      </c>
      <c r="K105" s="72" t="s">
        <v>214</v>
      </c>
      <c r="L105" s="73">
        <v>17507000</v>
      </c>
      <c r="M105" s="73">
        <v>1151774000</v>
      </c>
      <c r="N105" s="73">
        <f t="shared" si="36"/>
        <v>65.789341406294625</v>
      </c>
      <c r="O105" s="99">
        <f t="shared" si="37"/>
        <v>0.4775140358595415</v>
      </c>
      <c r="P105" s="99">
        <f t="shared" si="38"/>
        <v>94.023439187641586</v>
      </c>
      <c r="Q105" s="99">
        <f t="shared" si="53"/>
        <v>94.023439187641586</v>
      </c>
      <c r="R105" s="14">
        <f t="shared" si="39"/>
        <v>2.3827584619294608E-2</v>
      </c>
      <c r="S105" s="9">
        <f t="shared" si="40"/>
        <v>4.6164817329632013E-2</v>
      </c>
      <c r="T105" s="9">
        <f t="shared" si="41"/>
        <v>5.3878211306120923E-2</v>
      </c>
      <c r="U105" s="9">
        <f t="shared" si="42"/>
        <v>0.85683648752436192</v>
      </c>
      <c r="V105" s="118">
        <f t="shared" si="43"/>
        <v>2.0416343911385901E-2</v>
      </c>
      <c r="W105" s="53">
        <f t="shared" si="44"/>
        <v>1</v>
      </c>
      <c r="X105" s="123">
        <f t="shared" si="45"/>
        <v>27283</v>
      </c>
      <c r="Y105" s="123">
        <f t="shared" si="46"/>
        <v>34254.950141401489</v>
      </c>
      <c r="Z105" s="125">
        <f t="shared" si="47"/>
        <v>1</v>
      </c>
      <c r="AA105" s="125">
        <f t="shared" si="48"/>
        <v>25.554191772904321</v>
      </c>
      <c r="AB105" s="184">
        <v>2.0416343911385901E-2</v>
      </c>
      <c r="AC105" s="144" t="s">
        <v>212</v>
      </c>
      <c r="AD105" s="136" t="s">
        <v>214</v>
      </c>
    </row>
    <row r="106" spans="1:30" ht="86.4">
      <c r="A106" s="142">
        <v>2019</v>
      </c>
      <c r="B106" s="143" t="s">
        <v>44</v>
      </c>
      <c r="C106" s="143" t="s">
        <v>228</v>
      </c>
      <c r="D106" s="63">
        <v>34194</v>
      </c>
      <c r="E106" s="63">
        <v>536755</v>
      </c>
      <c r="F106" s="63">
        <f t="shared" si="34"/>
        <v>15.697344563373692</v>
      </c>
      <c r="G106" s="63">
        <v>18465</v>
      </c>
      <c r="H106" s="64">
        <v>0.54000701877522372</v>
      </c>
      <c r="I106" s="64">
        <f t="shared" si="35"/>
        <v>3.4401169993758793E-2</v>
      </c>
      <c r="J106" s="71" t="s">
        <v>229</v>
      </c>
      <c r="K106" s="72" t="s">
        <v>230</v>
      </c>
      <c r="L106" s="73">
        <v>21339000</v>
      </c>
      <c r="M106" s="73">
        <v>243496000</v>
      </c>
      <c r="N106" s="73">
        <f t="shared" si="36"/>
        <v>11.410843994563944</v>
      </c>
      <c r="O106" s="99">
        <f t="shared" si="37"/>
        <v>0.72692829978317763</v>
      </c>
      <c r="P106" s="99">
        <f t="shared" si="38"/>
        <v>10.712551599606082</v>
      </c>
      <c r="Q106" s="99">
        <v>11</v>
      </c>
      <c r="R106" s="14">
        <f t="shared" si="39"/>
        <v>4.9091547161383975E-2</v>
      </c>
      <c r="S106" s="9">
        <f t="shared" si="40"/>
        <v>9.7664690630299048E-2</v>
      </c>
      <c r="T106" s="9">
        <f t="shared" si="41"/>
        <v>0.11100431678516261</v>
      </c>
      <c r="U106" s="9">
        <f t="shared" si="42"/>
        <v>0.87982786128325952</v>
      </c>
      <c r="V106" s="118">
        <f t="shared" si="43"/>
        <v>4.3192110946086736E-2</v>
      </c>
      <c r="W106" s="53">
        <f t="shared" si="44"/>
        <v>1</v>
      </c>
      <c r="X106" s="123">
        <f t="shared" si="45"/>
        <v>18465</v>
      </c>
      <c r="Y106" s="123">
        <f t="shared" si="46"/>
        <v>23183.581510866785</v>
      </c>
      <c r="Z106" s="125">
        <f t="shared" si="47"/>
        <v>1</v>
      </c>
      <c r="AA106" s="125">
        <f t="shared" si="48"/>
        <v>25.554191772904321</v>
      </c>
      <c r="AB106" s="184">
        <v>4.3192110946086736E-2</v>
      </c>
      <c r="AC106" s="144" t="s">
        <v>228</v>
      </c>
      <c r="AD106" s="136" t="s">
        <v>230</v>
      </c>
    </row>
    <row r="107" spans="1:30" ht="115.2">
      <c r="A107" s="142">
        <v>2019</v>
      </c>
      <c r="B107" s="143" t="s">
        <v>3</v>
      </c>
      <c r="C107" s="143" t="s">
        <v>136</v>
      </c>
      <c r="D107" s="63">
        <v>1079</v>
      </c>
      <c r="E107" s="63">
        <v>112515</v>
      </c>
      <c r="F107" s="63">
        <f t="shared" si="34"/>
        <v>104.27710843373494</v>
      </c>
      <c r="G107" s="63">
        <v>7118</v>
      </c>
      <c r="H107" s="64">
        <v>1</v>
      </c>
      <c r="I107" s="64">
        <f t="shared" si="35"/>
        <v>6.3262676087632766E-2</v>
      </c>
      <c r="J107" s="71" t="s">
        <v>137</v>
      </c>
      <c r="K107" s="72" t="s">
        <v>138</v>
      </c>
      <c r="L107" s="73">
        <v>50880000</v>
      </c>
      <c r="M107" s="73">
        <v>1236057000</v>
      </c>
      <c r="N107" s="73">
        <f t="shared" si="36"/>
        <v>24.293573113207547</v>
      </c>
      <c r="O107" s="98">
        <f t="shared" si="37"/>
        <v>0.23297129617518503</v>
      </c>
      <c r="P107" s="99">
        <f t="shared" si="38"/>
        <v>71.163240396757985</v>
      </c>
      <c r="Q107" s="99">
        <f t="shared" ref="Q107:Q109" si="54">SUM(P107)</f>
        <v>71.163240396757985</v>
      </c>
      <c r="R107" s="14">
        <f t="shared" si="39"/>
        <v>9.2700232555723641E-2</v>
      </c>
      <c r="S107" s="9">
        <f t="shared" si="40"/>
        <v>0.17960231264414572</v>
      </c>
      <c r="T107" s="9">
        <f t="shared" si="41"/>
        <v>0.20961095291712728</v>
      </c>
      <c r="U107" s="9">
        <f t="shared" si="42"/>
        <v>0.85683648752436181</v>
      </c>
      <c r="V107" s="118">
        <f t="shared" si="43"/>
        <v>7.9428941655737731E-2</v>
      </c>
      <c r="W107" s="53">
        <f t="shared" si="44"/>
        <v>1</v>
      </c>
      <c r="X107" s="123">
        <f t="shared" si="45"/>
        <v>7118.0000000000009</v>
      </c>
      <c r="Y107" s="123">
        <f t="shared" si="46"/>
        <v>8936.9473703953299</v>
      </c>
      <c r="Z107" s="125">
        <f t="shared" si="47"/>
        <v>1.0000000000000002</v>
      </c>
      <c r="AA107" s="125">
        <f t="shared" si="48"/>
        <v>25.5541917729043</v>
      </c>
      <c r="AB107" s="184">
        <v>7.9428941655737731E-2</v>
      </c>
      <c r="AC107" s="144" t="s">
        <v>136</v>
      </c>
      <c r="AD107" s="136" t="s">
        <v>138</v>
      </c>
    </row>
    <row r="108" spans="1:30">
      <c r="A108" s="142">
        <v>2019</v>
      </c>
      <c r="B108" s="143" t="s">
        <v>51</v>
      </c>
      <c r="C108" s="143" t="s">
        <v>61</v>
      </c>
      <c r="D108" s="63">
        <v>3185</v>
      </c>
      <c r="E108" s="63">
        <v>148856</v>
      </c>
      <c r="F108" s="63">
        <f t="shared" si="34"/>
        <v>46.73657770800628</v>
      </c>
      <c r="G108" s="63">
        <v>2867</v>
      </c>
      <c r="H108" s="64">
        <v>1</v>
      </c>
      <c r="I108" s="64">
        <f t="shared" si="35"/>
        <v>1.926022464663836E-2</v>
      </c>
      <c r="J108" s="75">
        <v>2104</v>
      </c>
      <c r="K108" s="76" t="s">
        <v>62</v>
      </c>
      <c r="L108" s="73">
        <v>23960000</v>
      </c>
      <c r="M108" s="73">
        <v>655390000</v>
      </c>
      <c r="N108" s="73">
        <f t="shared" si="36"/>
        <v>27.353505843071787</v>
      </c>
      <c r="O108" s="98">
        <f t="shared" si="37"/>
        <v>0.58526976480748938</v>
      </c>
      <c r="P108" s="99">
        <f t="shared" si="38"/>
        <v>31.895076155378245</v>
      </c>
      <c r="Q108" s="99">
        <f t="shared" si="54"/>
        <v>31.895076155378245</v>
      </c>
      <c r="R108" s="14">
        <f t="shared" si="39"/>
        <v>2.8222443535990252E-2</v>
      </c>
      <c r="S108" s="9">
        <f t="shared" si="40"/>
        <v>5.4679648451644615E-2</v>
      </c>
      <c r="T108" s="9">
        <f t="shared" si="41"/>
        <v>6.3815732928962088E-2</v>
      </c>
      <c r="U108" s="9">
        <f t="shared" si="42"/>
        <v>0.85683648752436159</v>
      </c>
      <c r="V108" s="118">
        <f t="shared" si="43"/>
        <v>2.4182019388732511E-2</v>
      </c>
      <c r="W108" s="53">
        <f t="shared" si="44"/>
        <v>1</v>
      </c>
      <c r="X108" s="123">
        <f t="shared" si="45"/>
        <v>2866.9999999999995</v>
      </c>
      <c r="Y108" s="123">
        <f t="shared" si="46"/>
        <v>3599.6386781291667</v>
      </c>
      <c r="Z108" s="125">
        <f t="shared" si="47"/>
        <v>1</v>
      </c>
      <c r="AA108" s="125">
        <f t="shared" si="48"/>
        <v>25.554191772904346</v>
      </c>
      <c r="AB108" s="184">
        <v>2.4182019388732511E-2</v>
      </c>
      <c r="AC108" s="144" t="s">
        <v>61</v>
      </c>
      <c r="AD108" s="138" t="s">
        <v>62</v>
      </c>
    </row>
    <row r="109" spans="1:30" ht="288">
      <c r="A109" s="142">
        <v>2019</v>
      </c>
      <c r="B109" s="143" t="s">
        <v>26</v>
      </c>
      <c r="C109" s="143" t="s">
        <v>242</v>
      </c>
      <c r="D109" s="63">
        <v>820</v>
      </c>
      <c r="E109" s="63">
        <v>24459</v>
      </c>
      <c r="F109" s="63">
        <f t="shared" si="34"/>
        <v>29.828048780487805</v>
      </c>
      <c r="G109" s="63">
        <v>115</v>
      </c>
      <c r="H109" s="64">
        <v>0.3</v>
      </c>
      <c r="I109" s="64">
        <f t="shared" si="35"/>
        <v>4.7017457786499859E-3</v>
      </c>
      <c r="J109" s="71" t="s">
        <v>243</v>
      </c>
      <c r="K109" s="72" t="s">
        <v>244</v>
      </c>
      <c r="L109" s="73">
        <v>54751000</v>
      </c>
      <c r="M109" s="73">
        <v>650651000</v>
      </c>
      <c r="N109" s="73">
        <f t="shared" si="36"/>
        <v>11.883819473616921</v>
      </c>
      <c r="O109" s="98">
        <f t="shared" si="37"/>
        <v>0.39841089040295496</v>
      </c>
      <c r="P109" s="99">
        <f t="shared" si="38"/>
        <v>20.355959594727029</v>
      </c>
      <c r="Q109" s="99">
        <f t="shared" si="54"/>
        <v>20.355959594727029</v>
      </c>
      <c r="R109" s="14">
        <f t="shared" si="39"/>
        <v>6.8895746126040125E-3</v>
      </c>
      <c r="S109" s="9">
        <f t="shared" si="40"/>
        <v>1.334822469635406E-2</v>
      </c>
      <c r="T109" s="9">
        <f t="shared" si="41"/>
        <v>1.5578497053645304E-2</v>
      </c>
      <c r="U109" s="9">
        <f t="shared" si="42"/>
        <v>0.8568364875243617</v>
      </c>
      <c r="V109" s="118">
        <f t="shared" si="43"/>
        <v>5.9032389116006369E-3</v>
      </c>
      <c r="W109" s="53">
        <f t="shared" si="44"/>
        <v>0.99999999999999989</v>
      </c>
      <c r="X109" s="123">
        <f t="shared" si="45"/>
        <v>115</v>
      </c>
      <c r="Y109" s="123">
        <f t="shared" si="46"/>
        <v>144.38732053883999</v>
      </c>
      <c r="Z109" s="125">
        <f t="shared" si="47"/>
        <v>0.99999999999999989</v>
      </c>
      <c r="AA109" s="125">
        <f t="shared" si="48"/>
        <v>25.554191772904346</v>
      </c>
      <c r="AB109" s="184">
        <v>5.9032389116006369E-3</v>
      </c>
      <c r="AC109" s="144" t="s">
        <v>242</v>
      </c>
      <c r="AD109" s="136" t="s">
        <v>244</v>
      </c>
    </row>
    <row r="110" spans="1:30" s="7" customFormat="1" ht="360">
      <c r="A110" s="142">
        <v>2019</v>
      </c>
      <c r="B110" s="143" t="s">
        <v>70</v>
      </c>
      <c r="C110" s="143" t="s">
        <v>71</v>
      </c>
      <c r="D110" s="63">
        <v>18</v>
      </c>
      <c r="E110" s="63">
        <v>5919</v>
      </c>
      <c r="F110" s="63">
        <f t="shared" si="34"/>
        <v>328.83333333333331</v>
      </c>
      <c r="G110" s="63">
        <v>20</v>
      </c>
      <c r="H110" s="64">
        <v>1.1111111111111112</v>
      </c>
      <c r="I110" s="64">
        <f t="shared" si="35"/>
        <v>3.3789491468153403E-3</v>
      </c>
      <c r="J110" s="71" t="s">
        <v>72</v>
      </c>
      <c r="K110" s="72" t="s">
        <v>73</v>
      </c>
      <c r="L110" s="73">
        <v>23598000</v>
      </c>
      <c r="M110" s="73">
        <v>651012000</v>
      </c>
      <c r="N110" s="73">
        <f t="shared" si="36"/>
        <v>27.587592168827868</v>
      </c>
      <c r="O110" s="99">
        <f t="shared" si="37"/>
        <v>8.3895363919395449E-2</v>
      </c>
      <c r="P110" s="99">
        <f t="shared" si="38"/>
        <v>224.41018841002676</v>
      </c>
      <c r="Q110" s="99">
        <f>SUM(P110)</f>
        <v>224.41018841002676</v>
      </c>
      <c r="R110" s="14">
        <f t="shared" si="39"/>
        <v>4.9512507385848529E-3</v>
      </c>
      <c r="S110" s="9">
        <f t="shared" si="40"/>
        <v>9.5928139403137699E-3</v>
      </c>
      <c r="T110" s="9">
        <f t="shared" si="41"/>
        <v>1.11956179270914E-2</v>
      </c>
      <c r="U110" s="9">
        <f t="shared" si="42"/>
        <v>0.8568364875243617</v>
      </c>
      <c r="V110" s="118">
        <f t="shared" si="43"/>
        <v>4.2424122917014469E-3</v>
      </c>
      <c r="W110" s="53">
        <f t="shared" si="44"/>
        <v>1</v>
      </c>
      <c r="X110" s="123">
        <f t="shared" si="45"/>
        <v>20</v>
      </c>
      <c r="Y110" s="123">
        <f t="shared" si="46"/>
        <v>25.110838354580864</v>
      </c>
      <c r="Z110" s="125">
        <f t="shared" si="47"/>
        <v>1</v>
      </c>
      <c r="AA110" s="125">
        <f t="shared" si="48"/>
        <v>25.554191772904321</v>
      </c>
      <c r="AB110" s="184">
        <v>4.2424122917014469E-3</v>
      </c>
      <c r="AC110" s="144" t="s">
        <v>71</v>
      </c>
      <c r="AD110" s="136" t="s">
        <v>73</v>
      </c>
    </row>
    <row r="111" spans="1:30">
      <c r="A111" s="4"/>
      <c r="B111" s="4"/>
      <c r="C111" s="4"/>
      <c r="D111" s="54"/>
      <c r="E111" s="55"/>
      <c r="F111" s="55"/>
      <c r="G111" s="56"/>
      <c r="H111" s="56"/>
      <c r="I111" s="56"/>
      <c r="O111" s="101" cm="1">
        <f t="array" ref="O111">SUM(((O21:O110))/90)</f>
        <v>0.68244355319825678</v>
      </c>
      <c r="P111" s="96"/>
      <c r="Q111" s="96"/>
      <c r="T111" s="11"/>
      <c r="U111" s="11"/>
      <c r="X111" s="11"/>
      <c r="Z111" s="11"/>
      <c r="AA111" s="11"/>
      <c r="AB111" s="11"/>
      <c r="AC111" s="4"/>
    </row>
    <row r="112" spans="1:30">
      <c r="J112" s="7"/>
      <c r="K112" s="69"/>
      <c r="O112" s="96" t="s">
        <v>294</v>
      </c>
      <c r="P112" s="96"/>
      <c r="Q112" s="96"/>
      <c r="AD112" s="5"/>
    </row>
    <row r="113" spans="3:30">
      <c r="C113" s="6"/>
      <c r="J113" s="7"/>
      <c r="K113" s="69"/>
      <c r="O113" s="102" t="s">
        <v>295</v>
      </c>
      <c r="P113" s="96"/>
      <c r="Q113" s="96"/>
      <c r="W113" s="13" t="s">
        <v>254</v>
      </c>
      <c r="AC113" s="6"/>
      <c r="AD113" s="5"/>
    </row>
    <row r="114" spans="3:30">
      <c r="F114" s="57"/>
      <c r="G114" s="57"/>
      <c r="H114" s="57"/>
      <c r="I114" s="57"/>
      <c r="J114" s="7"/>
      <c r="K114" s="69"/>
      <c r="O114" s="96" t="s">
        <v>254</v>
      </c>
      <c r="P114" s="96"/>
      <c r="Q114" s="96"/>
      <c r="AD114" s="5"/>
    </row>
    <row r="115" spans="3:30">
      <c r="F115" s="57"/>
      <c r="G115" s="57"/>
      <c r="H115" s="57"/>
      <c r="I115" s="57"/>
      <c r="J115" s="7"/>
      <c r="K115" s="69"/>
      <c r="AD115" s="5"/>
    </row>
    <row r="116" spans="3:30">
      <c r="F116" s="57"/>
      <c r="G116" s="57"/>
      <c r="H116" s="57"/>
      <c r="I116" s="57"/>
      <c r="J116" s="7"/>
      <c r="K116" s="69"/>
      <c r="AD116" s="5"/>
    </row>
    <row r="117" spans="3:30">
      <c r="F117" s="57"/>
      <c r="G117" s="57"/>
      <c r="H117" s="57"/>
      <c r="I117" s="57"/>
      <c r="J117" s="7"/>
      <c r="K117" s="69"/>
      <c r="AD117" s="5"/>
    </row>
    <row r="118" spans="3:30">
      <c r="F118" s="57"/>
      <c r="G118" s="57"/>
      <c r="H118" s="57"/>
      <c r="I118" s="57"/>
      <c r="J118" s="7"/>
      <c r="K118" s="69"/>
      <c r="AD118" s="5"/>
    </row>
    <row r="119" spans="3:30">
      <c r="J119" s="7"/>
      <c r="K119" s="69"/>
      <c r="AD119" s="5"/>
    </row>
    <row r="120" spans="3:30">
      <c r="K120" s="69"/>
      <c r="AD120" s="5"/>
    </row>
    <row r="121" spans="3:30">
      <c r="F121" s="57"/>
      <c r="G121" s="57"/>
      <c r="H121" s="57"/>
      <c r="I121" s="57"/>
    </row>
    <row r="122" spans="3:30">
      <c r="F122" s="57"/>
      <c r="G122" s="57"/>
      <c r="H122" s="57"/>
      <c r="I122" s="57"/>
    </row>
    <row r="123" spans="3:30">
      <c r="F123" s="57"/>
      <c r="G123" s="57"/>
      <c r="H123" s="57"/>
      <c r="I123" s="57"/>
    </row>
    <row r="124" spans="3:30">
      <c r="F124" s="57"/>
      <c r="G124" s="57"/>
      <c r="H124" s="57"/>
      <c r="I124" s="57"/>
      <c r="J124" s="7"/>
    </row>
    <row r="125" spans="3:30">
      <c r="F125" s="57"/>
      <c r="G125" s="57"/>
      <c r="H125" s="57"/>
      <c r="I125" s="57"/>
    </row>
  </sheetData>
  <mergeCells count="13">
    <mergeCell ref="R12:AD13"/>
    <mergeCell ref="J15:N15"/>
    <mergeCell ref="A15:I15"/>
    <mergeCell ref="J17:K17"/>
    <mergeCell ref="O15:Q15"/>
    <mergeCell ref="X15:Y15"/>
    <mergeCell ref="X16:Y16"/>
    <mergeCell ref="X14:AA14"/>
    <mergeCell ref="AB14:AD14"/>
    <mergeCell ref="R14:U14"/>
    <mergeCell ref="S15:U15"/>
    <mergeCell ref="S16:U16"/>
    <mergeCell ref="V14:W14"/>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1EEBE6D8952704F9F3A5015AD43239D" ma:contentTypeVersion="4" ma:contentTypeDescription="Skapa ett nytt dokument." ma:contentTypeScope="" ma:versionID="44d08855fc28a1d9bd10aaad73aaa357">
  <xsd:schema xmlns:xsd="http://www.w3.org/2001/XMLSchema" xmlns:xs="http://www.w3.org/2001/XMLSchema" xmlns:p="http://schemas.microsoft.com/office/2006/metadata/properties" xmlns:ns2="26477bba-5c3d-41b5-a2d5-25dc8f9c05e3" xmlns:ns3="82ac41ca-a1bf-4027-bf55-9d205b3212ae" targetNamespace="http://schemas.microsoft.com/office/2006/metadata/properties" ma:root="true" ma:fieldsID="ab04eb56f9f042b511f0f88f04c4f63d" ns2:_="" ns3:_="">
    <xsd:import namespace="26477bba-5c3d-41b5-a2d5-25dc8f9c05e3"/>
    <xsd:import namespace="82ac41ca-a1bf-4027-bf55-9d205b3212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7bba-5c3d-41b5-a2d5-25dc8f9c05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ac41ca-a1bf-4027-bf55-9d205b3212a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731A1-28AD-41BB-AB63-EFC0852264A0}">
  <ds:schemaRefs>
    <ds:schemaRef ds:uri="http://purl.org/dc/elements/1.1/"/>
    <ds:schemaRef ds:uri="http://purl.org/dc/dcmitype/"/>
    <ds:schemaRef ds:uri="26477bba-5c3d-41b5-a2d5-25dc8f9c05e3"/>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2ac41ca-a1bf-4027-bf55-9d205b3212ae"/>
    <ds:schemaRef ds:uri="http://schemas.microsoft.com/office/2006/metadata/properties"/>
  </ds:schemaRefs>
</ds:datastoreItem>
</file>

<file path=customXml/itemProps2.xml><?xml version="1.0" encoding="utf-8"?>
<ds:datastoreItem xmlns:ds="http://schemas.openxmlformats.org/officeDocument/2006/customXml" ds:itemID="{DF474073-4348-49B6-A8D0-026AE7BB0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7bba-5c3d-41b5-a2d5-25dc8f9c05e3"/>
    <ds:schemaRef ds:uri="82ac41ca-a1bf-4027-bf55-9d205b321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31B5F-6C48-46B6-A287-E50F5A0DCE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Fördelningsnyckel livsmedel</vt:lpstr>
      <vt:lpstr>Framräkning av UHM-indikatorer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Johansson</dc:creator>
  <cp:lastModifiedBy>Jens Johansson</cp:lastModifiedBy>
  <dcterms:created xsi:type="dcterms:W3CDTF">2021-10-13T11:04:57Z</dcterms:created>
  <dcterms:modified xsi:type="dcterms:W3CDTF">2022-03-03T10:51:36Z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0x01010001EEBE6D8952704F9F3A5015AD43239D</vt:lpwstr>
  </property>
</Properties>
</file>